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05" yWindow="45" windowWidth="18465" windowHeight="7590" tabRatio="403"/>
  </bookViews>
  <sheets>
    <sheet name="Koota System" sheetId="3" r:id="rId1"/>
    <sheet name="1Dina" sheetId="5" state="hidden" r:id="rId2"/>
    <sheet name="2Gana" sheetId="6" state="hidden" r:id="rId3"/>
    <sheet name="3Yoni" sheetId="7" state="hidden" r:id="rId4"/>
    <sheet name="4Rasi" sheetId="8" state="hidden" r:id="rId5"/>
    <sheet name="5Rasi-Adhipati" sheetId="9" state="hidden" r:id="rId6"/>
    <sheet name="6Rajju" sheetId="10" state="hidden" r:id="rId7"/>
    <sheet name="7Vedha" sheetId="11" state="hidden" r:id="rId8"/>
    <sheet name="8Vasya" sheetId="12" state="hidden" r:id="rId9"/>
    <sheet name="9Mahendra" sheetId="13" state="hidden" r:id="rId10"/>
    <sheet name="10StreeDeergha" sheetId="14" state="hidden" r:id="rId11"/>
    <sheet name="Rasi &amp; Nakshatra" sheetId="15" state="hidden" r:id="rId12"/>
  </sheets>
  <definedNames>
    <definedName name="Dhanu">'Rasi &amp; Nakshatra'!$M$4:$M$6</definedName>
    <definedName name="Kanya">'Rasi &amp; Nakshatra'!$J$4:$J$6</definedName>
    <definedName name="Karka">'Rasi &amp; Nakshatra'!$H$4:$H$6</definedName>
    <definedName name="Kumbha">'Rasi &amp; Nakshatra'!$O$4:$O$6</definedName>
    <definedName name="Makara">'Rasi &amp; Nakshatra'!$N$4:$N$6</definedName>
    <definedName name="Meena">'Rasi &amp; Nakshatra'!$P$4:$P$6</definedName>
    <definedName name="Mesha">'Rasi &amp; Nakshatra'!$E$4:$E$6</definedName>
    <definedName name="Mithuna">'Rasi &amp; Nakshatra'!$G$4:$G$6</definedName>
    <definedName name="_xlnm.Print_Area" localSheetId="0">'Koota System'!#REF!,'Koota System'!#REF!</definedName>
    <definedName name="Simha">'Rasi &amp; Nakshatra'!$I$4:$I$6</definedName>
    <definedName name="Tula">'Rasi &amp; Nakshatra'!$K$4:$K$6</definedName>
    <definedName name="Vrischika">'Rasi &amp; Nakshatra'!$L$4:$L$6</definedName>
    <definedName name="Vrishaba">'Rasi &amp; Nakshatra'!$F$4:$F$6</definedName>
  </definedNames>
  <calcPr calcId="124519"/>
</workbook>
</file>

<file path=xl/calcChain.xml><?xml version="1.0" encoding="utf-8"?>
<calcChain xmlns="http://schemas.openxmlformats.org/spreadsheetml/2006/main">
  <c r="J9" i="3"/>
  <c r="J8"/>
  <c r="I9"/>
  <c r="I8"/>
  <c r="D6" i="14" l="1"/>
  <c r="E6" s="1"/>
  <c r="D5"/>
  <c r="E5" s="1"/>
  <c r="D6" i="13"/>
  <c r="E6" s="1"/>
  <c r="D5"/>
  <c r="E5" s="1"/>
  <c r="E6" i="12"/>
  <c r="E5"/>
  <c r="D5"/>
  <c r="D5" i="11"/>
  <c r="F5" s="1"/>
  <c r="D6" i="10"/>
  <c r="E6" s="1"/>
  <c r="F6" s="1"/>
  <c r="D5"/>
  <c r="E5" s="1"/>
  <c r="F5" s="1"/>
  <c r="E5" i="9"/>
  <c r="F5" s="1"/>
  <c r="E6"/>
  <c r="F6" s="1"/>
  <c r="D6"/>
  <c r="D5"/>
  <c r="E6" i="8"/>
  <c r="E5"/>
  <c r="D6"/>
  <c r="D5"/>
  <c r="D5" i="7"/>
  <c r="D6" i="6"/>
  <c r="D5"/>
  <c r="D5" i="5"/>
  <c r="F25" i="3"/>
  <c r="D42" i="12"/>
  <c r="D43" s="1"/>
  <c r="D40"/>
  <c r="D38"/>
  <c r="D39" s="1"/>
  <c r="F36" i="11"/>
  <c r="F35"/>
  <c r="F34"/>
  <c r="F33"/>
  <c r="F31"/>
  <c r="F30"/>
  <c r="F29"/>
  <c r="F28"/>
  <c r="F26"/>
  <c r="F25"/>
  <c r="F24"/>
  <c r="F43"/>
  <c r="F42"/>
  <c r="D43"/>
  <c r="D42"/>
  <c r="F41"/>
  <c r="D41"/>
  <c r="F40"/>
  <c r="D40"/>
  <c r="F39"/>
  <c r="D39"/>
  <c r="F38"/>
  <c r="D38"/>
  <c r="F21"/>
  <c r="F22"/>
  <c r="F20"/>
  <c r="F19"/>
  <c r="F18"/>
  <c r="F17"/>
  <c r="F16"/>
  <c r="F11"/>
  <c r="F12"/>
  <c r="F13"/>
  <c r="F15"/>
  <c r="U27" i="9"/>
  <c r="T27"/>
  <c r="U26"/>
  <c r="T26"/>
  <c r="U25"/>
  <c r="T25"/>
  <c r="U24"/>
  <c r="T24"/>
  <c r="K27" i="8"/>
  <c r="J27"/>
  <c r="K26"/>
  <c r="J26"/>
  <c r="K25"/>
  <c r="J25"/>
  <c r="K24"/>
  <c r="J24"/>
  <c r="J67" i="9" l="1"/>
  <c r="L24" i="8"/>
  <c r="D6" i="12"/>
  <c r="D6" i="5"/>
  <c r="D6" i="7"/>
  <c r="D6" i="11"/>
  <c r="F6" s="1"/>
  <c r="H6" s="1"/>
  <c r="J27" i="12"/>
  <c r="I64" i="9"/>
  <c r="V26"/>
  <c r="V25"/>
  <c r="V24"/>
  <c r="W25"/>
  <c r="F5" i="14"/>
  <c r="F5" i="13"/>
  <c r="G5" s="1"/>
  <c r="E2" s="1"/>
  <c r="H23" i="3" s="1"/>
  <c r="I10" i="12"/>
  <c r="I14"/>
  <c r="I18"/>
  <c r="I22"/>
  <c r="I26"/>
  <c r="J12"/>
  <c r="J16"/>
  <c r="J20"/>
  <c r="J24"/>
  <c r="I11"/>
  <c r="I15"/>
  <c r="I19"/>
  <c r="I23"/>
  <c r="I27"/>
  <c r="J13"/>
  <c r="J17"/>
  <c r="J21"/>
  <c r="J25"/>
  <c r="I20"/>
  <c r="J26"/>
  <c r="I12"/>
  <c r="I16"/>
  <c r="I24"/>
  <c r="J10"/>
  <c r="J14"/>
  <c r="J18"/>
  <c r="J22"/>
  <c r="I13"/>
  <c r="I17"/>
  <c r="I21"/>
  <c r="I25"/>
  <c r="J11"/>
  <c r="J15"/>
  <c r="J19"/>
  <c r="J23"/>
  <c r="D41"/>
  <c r="F27" i="11"/>
  <c r="E5"/>
  <c r="G5" i="10"/>
  <c r="E2" s="1"/>
  <c r="H20" i="3" s="1"/>
  <c r="J26" i="9"/>
  <c r="J43"/>
  <c r="J27"/>
  <c r="J31"/>
  <c r="J38"/>
  <c r="J44"/>
  <c r="J48"/>
  <c r="J52"/>
  <c r="J59"/>
  <c r="J63"/>
  <c r="J69"/>
  <c r="J30"/>
  <c r="J37"/>
  <c r="J47"/>
  <c r="J51"/>
  <c r="J56"/>
  <c r="J62"/>
  <c r="J68"/>
  <c r="J24"/>
  <c r="J28"/>
  <c r="J32"/>
  <c r="J39"/>
  <c r="J45"/>
  <c r="J49"/>
  <c r="J54"/>
  <c r="J60"/>
  <c r="J66"/>
  <c r="J70"/>
  <c r="J25"/>
  <c r="J29"/>
  <c r="J33"/>
  <c r="J40"/>
  <c r="J46"/>
  <c r="J50"/>
  <c r="J55"/>
  <c r="J61"/>
  <c r="I26"/>
  <c r="K26" s="1"/>
  <c r="I28"/>
  <c r="I35"/>
  <c r="I37"/>
  <c r="I39"/>
  <c r="I46"/>
  <c r="I48"/>
  <c r="K48" s="1"/>
  <c r="J53"/>
  <c r="I55"/>
  <c r="I59"/>
  <c r="I61"/>
  <c r="J64"/>
  <c r="I66"/>
  <c r="I68"/>
  <c r="I25"/>
  <c r="I30"/>
  <c r="K30" s="1"/>
  <c r="I32"/>
  <c r="J35"/>
  <c r="I45"/>
  <c r="I50"/>
  <c r="I52"/>
  <c r="I63"/>
  <c r="K63" s="1"/>
  <c r="I65"/>
  <c r="I70"/>
  <c r="K70" s="1"/>
  <c r="I24"/>
  <c r="I27"/>
  <c r="I29"/>
  <c r="I34"/>
  <c r="I36"/>
  <c r="I38"/>
  <c r="I40"/>
  <c r="I43"/>
  <c r="I47"/>
  <c r="I49"/>
  <c r="I54"/>
  <c r="I56"/>
  <c r="K56" s="1"/>
  <c r="I60"/>
  <c r="J65"/>
  <c r="I67"/>
  <c r="I69"/>
  <c r="I31"/>
  <c r="I33"/>
  <c r="J34"/>
  <c r="J36"/>
  <c r="I44"/>
  <c r="I51"/>
  <c r="I53"/>
  <c r="I62"/>
  <c r="W26"/>
  <c r="V27"/>
  <c r="W27"/>
  <c r="W24"/>
  <c r="L26" i="8"/>
  <c r="M25"/>
  <c r="M26"/>
  <c r="L27"/>
  <c r="M24"/>
  <c r="M27"/>
  <c r="L25"/>
  <c r="F6"/>
  <c r="F5"/>
  <c r="J32" i="7"/>
  <c r="K45" i="9" l="1"/>
  <c r="N24" i="8"/>
  <c r="K67" i="9"/>
  <c r="E6" i="11"/>
  <c r="K62" i="9"/>
  <c r="X25"/>
  <c r="K64"/>
  <c r="I11" i="11"/>
  <c r="I10"/>
  <c r="J11"/>
  <c r="I12"/>
  <c r="J12"/>
  <c r="H5"/>
  <c r="J10"/>
  <c r="X26" i="9"/>
  <c r="K31"/>
  <c r="K52"/>
  <c r="K60"/>
  <c r="K44"/>
  <c r="K40"/>
  <c r="K25"/>
  <c r="K61"/>
  <c r="K49"/>
  <c r="K28"/>
  <c r="E2" i="12"/>
  <c r="H22" i="3" s="1"/>
  <c r="K37" i="9"/>
  <c r="X24"/>
  <c r="K38"/>
  <c r="K27"/>
  <c r="E2" i="14"/>
  <c r="H24" i="3" s="1"/>
  <c r="O24" i="9"/>
  <c r="K66"/>
  <c r="K55"/>
  <c r="K39"/>
  <c r="K69"/>
  <c r="K51"/>
  <c r="K33"/>
  <c r="K29"/>
  <c r="O25"/>
  <c r="K47"/>
  <c r="K68"/>
  <c r="K46"/>
  <c r="K53"/>
  <c r="K54"/>
  <c r="K50"/>
  <c r="K32"/>
  <c r="K65"/>
  <c r="O26"/>
  <c r="N25"/>
  <c r="K43"/>
  <c r="K36"/>
  <c r="N24"/>
  <c r="K24"/>
  <c r="K59"/>
  <c r="N26"/>
  <c r="K35"/>
  <c r="K34"/>
  <c r="X27"/>
  <c r="N25" i="8"/>
  <c r="N26"/>
  <c r="N27"/>
  <c r="G5"/>
  <c r="E5" i="7"/>
  <c r="E6"/>
  <c r="F37"/>
  <c r="F36"/>
  <c r="F35"/>
  <c r="F34"/>
  <c r="F32"/>
  <c r="F31"/>
  <c r="F30"/>
  <c r="F29"/>
  <c r="F28"/>
  <c r="F27"/>
  <c r="F26"/>
  <c r="F25"/>
  <c r="F24"/>
  <c r="F23"/>
  <c r="F22"/>
  <c r="F21"/>
  <c r="F20"/>
  <c r="F19"/>
  <c r="F18"/>
  <c r="F17"/>
  <c r="F16"/>
  <c r="F15"/>
  <c r="F14"/>
  <c r="F13"/>
  <c r="F12"/>
  <c r="F11"/>
  <c r="F10"/>
  <c r="G37"/>
  <c r="G36"/>
  <c r="G35"/>
  <c r="G34"/>
  <c r="G32"/>
  <c r="G31"/>
  <c r="G30"/>
  <c r="G29"/>
  <c r="G28"/>
  <c r="G27"/>
  <c r="G26"/>
  <c r="G25"/>
  <c r="G24"/>
  <c r="G23"/>
  <c r="G22"/>
  <c r="G21"/>
  <c r="G20"/>
  <c r="G19"/>
  <c r="G18"/>
  <c r="G17"/>
  <c r="G16"/>
  <c r="G15"/>
  <c r="G14"/>
  <c r="G13"/>
  <c r="G12"/>
  <c r="G11"/>
  <c r="G10"/>
  <c r="E6" i="6"/>
  <c r="E5"/>
  <c r="E5" i="5"/>
  <c r="E6"/>
  <c r="I13" i="11" l="1"/>
  <c r="G5" s="1"/>
  <c r="E2" s="1"/>
  <c r="H21" i="3" s="1"/>
  <c r="F5" i="6"/>
  <c r="E2" s="1"/>
  <c r="H16" i="3" s="1"/>
  <c r="P24" i="9"/>
  <c r="P25"/>
  <c r="P26"/>
  <c r="H5" i="8"/>
  <c r="E2" s="1"/>
  <c r="H18" i="3" s="1"/>
  <c r="F6" i="7"/>
  <c r="G5"/>
  <c r="F5"/>
  <c r="G6"/>
  <c r="F5" i="5"/>
  <c r="G5" s="1"/>
  <c r="E2" s="1"/>
  <c r="H15" i="3" s="1"/>
  <c r="L10" i="7" l="1"/>
  <c r="K10"/>
  <c r="L19"/>
  <c r="K19"/>
  <c r="L11"/>
  <c r="P27" i="9"/>
  <c r="G5" s="1"/>
  <c r="E2" s="1"/>
  <c r="H19" i="3" s="1"/>
  <c r="L25" i="7"/>
  <c r="K22"/>
  <c r="L23"/>
  <c r="K21"/>
  <c r="L26"/>
  <c r="K26"/>
  <c r="K23"/>
  <c r="L27"/>
  <c r="K24"/>
  <c r="L22"/>
  <c r="L20"/>
  <c r="K27"/>
  <c r="K20"/>
  <c r="K25"/>
  <c r="L21"/>
  <c r="L24"/>
  <c r="J5"/>
  <c r="J6" s="1"/>
  <c r="L16"/>
  <c r="L12"/>
  <c r="K15"/>
  <c r="K11"/>
  <c r="L15"/>
  <c r="K14"/>
  <c r="L13"/>
  <c r="K16"/>
  <c r="K12"/>
  <c r="L14"/>
  <c r="K13"/>
  <c r="J4"/>
  <c r="J7" l="1"/>
  <c r="K7" s="1"/>
  <c r="M23"/>
  <c r="M20"/>
  <c r="M27"/>
  <c r="M25"/>
  <c r="M22"/>
  <c r="M26"/>
  <c r="M21"/>
  <c r="M24"/>
  <c r="M19"/>
  <c r="M14"/>
  <c r="M13"/>
  <c r="M16"/>
  <c r="M12"/>
  <c r="M11"/>
  <c r="M15"/>
  <c r="M10"/>
  <c r="M4" l="1"/>
  <c r="M5"/>
  <c r="M6" l="1"/>
  <c r="E2" s="1"/>
  <c r="H17" i="3" s="1"/>
  <c r="H25" s="1"/>
  <c r="J15" l="1"/>
  <c r="I25"/>
  <c r="K15" s="1"/>
  <c r="H26"/>
  <c r="L15" s="1"/>
</calcChain>
</file>

<file path=xl/sharedStrings.xml><?xml version="1.0" encoding="utf-8"?>
<sst xmlns="http://schemas.openxmlformats.org/spreadsheetml/2006/main" count="904" uniqueCount="198">
  <si>
    <t>Dina</t>
  </si>
  <si>
    <t>Yoni</t>
  </si>
  <si>
    <t>Rashi</t>
  </si>
  <si>
    <t>Rasyadhipati</t>
  </si>
  <si>
    <t>Rajju</t>
  </si>
  <si>
    <t>Vedha</t>
  </si>
  <si>
    <t>Vashya</t>
  </si>
  <si>
    <t>Mahendra</t>
  </si>
  <si>
    <t>Stree Deergha</t>
  </si>
  <si>
    <t>Total</t>
  </si>
  <si>
    <t>Koota</t>
  </si>
  <si>
    <t>No</t>
  </si>
  <si>
    <t>Rasi</t>
  </si>
  <si>
    <t>Su</t>
  </si>
  <si>
    <t>Mo</t>
  </si>
  <si>
    <t>Ma</t>
  </si>
  <si>
    <t>Me</t>
  </si>
  <si>
    <t>Ju</t>
  </si>
  <si>
    <t>Ve</t>
  </si>
  <si>
    <t>Sa</t>
  </si>
  <si>
    <t>Gana</t>
  </si>
  <si>
    <t>Deva</t>
  </si>
  <si>
    <t>Rakshasa</t>
  </si>
  <si>
    <t>Aswini</t>
  </si>
  <si>
    <t>Bharani</t>
  </si>
  <si>
    <t>Krittika</t>
  </si>
  <si>
    <t>Rohini</t>
  </si>
  <si>
    <t>Mrigasira</t>
  </si>
  <si>
    <t>Arudra</t>
  </si>
  <si>
    <t>Punarvasu</t>
  </si>
  <si>
    <t>Pushyami</t>
  </si>
  <si>
    <t>Asleesha</t>
  </si>
  <si>
    <t>Makha</t>
  </si>
  <si>
    <t>Poorva Phalguni</t>
  </si>
  <si>
    <t>Uttara Phalguni</t>
  </si>
  <si>
    <t>Hasta</t>
  </si>
  <si>
    <t>Chitra</t>
  </si>
  <si>
    <t>Swati</t>
  </si>
  <si>
    <t>Visakha</t>
  </si>
  <si>
    <t>Anuuraadha</t>
  </si>
  <si>
    <t>Jyeshta</t>
  </si>
  <si>
    <t>Moola</t>
  </si>
  <si>
    <t>Poorvashadha</t>
  </si>
  <si>
    <t>Uttarashadha</t>
  </si>
  <si>
    <t>Sravana</t>
  </si>
  <si>
    <t>Dhanistha</t>
  </si>
  <si>
    <t>Satabhishtha</t>
  </si>
  <si>
    <t>Poorva Bhaadra</t>
  </si>
  <si>
    <t>Uttara Bhaadra</t>
  </si>
  <si>
    <t>Revati</t>
  </si>
  <si>
    <t>Nakshatra</t>
  </si>
  <si>
    <t>Horse - M</t>
  </si>
  <si>
    <t>Goat - F</t>
  </si>
  <si>
    <t>Cobra - M</t>
  </si>
  <si>
    <t>Snake - F</t>
  </si>
  <si>
    <t>Dog - M</t>
  </si>
  <si>
    <t>Cat - M</t>
  </si>
  <si>
    <t>Elephant - M</t>
  </si>
  <si>
    <t>Goat - M</t>
  </si>
  <si>
    <t>Rat - M</t>
  </si>
  <si>
    <t>Rat - F</t>
  </si>
  <si>
    <t>Bull - M</t>
  </si>
  <si>
    <t>Buffalo - F</t>
  </si>
  <si>
    <t>Tiger - M</t>
  </si>
  <si>
    <t>Buffalo - M</t>
  </si>
  <si>
    <t>Tiger - F</t>
  </si>
  <si>
    <t>Deer - F</t>
  </si>
  <si>
    <t>Deer - M</t>
  </si>
  <si>
    <t>Dog - F</t>
  </si>
  <si>
    <t>Monkey - M</t>
  </si>
  <si>
    <t>Mongoose - M</t>
  </si>
  <si>
    <t>Monkey - F</t>
  </si>
  <si>
    <t>Lion</t>
  </si>
  <si>
    <t>Horse - F</t>
  </si>
  <si>
    <t>Lion - M</t>
  </si>
  <si>
    <t>Cow - F</t>
  </si>
  <si>
    <t>Elephant - F</t>
  </si>
  <si>
    <t>Points</t>
  </si>
  <si>
    <t>Cow</t>
  </si>
  <si>
    <t>Tiger</t>
  </si>
  <si>
    <t>Elephant</t>
  </si>
  <si>
    <t>Horse</t>
  </si>
  <si>
    <t>Buffalo</t>
  </si>
  <si>
    <t>Dog</t>
  </si>
  <si>
    <t>Deer</t>
  </si>
  <si>
    <t>Rat</t>
  </si>
  <si>
    <t>Cat</t>
  </si>
  <si>
    <t>Goat</t>
  </si>
  <si>
    <t>Monkey</t>
  </si>
  <si>
    <t>Snake</t>
  </si>
  <si>
    <t>Mongoose</t>
  </si>
  <si>
    <t>Karka</t>
  </si>
  <si>
    <t>Score Table</t>
  </si>
  <si>
    <t>Below 18</t>
  </si>
  <si>
    <t>Bad</t>
  </si>
  <si>
    <t>18 to 22</t>
  </si>
  <si>
    <t>Moderate</t>
  </si>
  <si>
    <t>23 to 25</t>
  </si>
  <si>
    <t>Good</t>
  </si>
  <si>
    <t>26 to 28</t>
  </si>
  <si>
    <t>Very Good</t>
  </si>
  <si>
    <t>&gt; 28</t>
  </si>
  <si>
    <t>Excellent</t>
  </si>
  <si>
    <t>Gender</t>
  </si>
  <si>
    <t>Star #</t>
  </si>
  <si>
    <t>Nara</t>
  </si>
  <si>
    <t>Different</t>
  </si>
  <si>
    <t>Remainder</t>
  </si>
  <si>
    <t>Point</t>
  </si>
  <si>
    <t>Same Animal</t>
  </si>
  <si>
    <t>Same Sex</t>
  </si>
  <si>
    <t>Enermy</t>
  </si>
  <si>
    <t>Prey</t>
  </si>
  <si>
    <t>Animal</t>
  </si>
  <si>
    <t>Sex</t>
  </si>
  <si>
    <t>Animal-Sex</t>
  </si>
  <si>
    <t>Girl</t>
  </si>
  <si>
    <t>Boy</t>
  </si>
  <si>
    <t>Check 1</t>
  </si>
  <si>
    <t>Check 2</t>
  </si>
  <si>
    <t>Reversed Sex</t>
  </si>
  <si>
    <t>Y</t>
  </si>
  <si>
    <t>N</t>
  </si>
  <si>
    <t>Total Pt</t>
  </si>
  <si>
    <t>Rasi #</t>
  </si>
  <si>
    <t>Mesha</t>
  </si>
  <si>
    <t>Vrishaba</t>
  </si>
  <si>
    <t>Mithuna</t>
  </si>
  <si>
    <t>Simha</t>
  </si>
  <si>
    <t>Kanya</t>
  </si>
  <si>
    <t>Tula</t>
  </si>
  <si>
    <t>Vrischika</t>
  </si>
  <si>
    <t>Dhanu</t>
  </si>
  <si>
    <t>Makara</t>
  </si>
  <si>
    <t>Kumbha</t>
  </si>
  <si>
    <t>Meena</t>
  </si>
  <si>
    <t>Diff</t>
  </si>
  <si>
    <t>Special for 2-12 &amp; 6-8</t>
  </si>
  <si>
    <t>2-12 / 6-8</t>
  </si>
  <si>
    <t>Rasi-Adhipati</t>
  </si>
  <si>
    <t>Rasi Lord</t>
  </si>
  <si>
    <t>Planet</t>
  </si>
  <si>
    <t>Friend</t>
  </si>
  <si>
    <t>Neutral</t>
  </si>
  <si>
    <t>Enemy</t>
  </si>
  <si>
    <t>F</t>
  </si>
  <si>
    <t>E</t>
  </si>
  <si>
    <t>FF</t>
  </si>
  <si>
    <t>FN</t>
  </si>
  <si>
    <t>FE</t>
  </si>
  <si>
    <t>NF</t>
  </si>
  <si>
    <t>EF</t>
  </si>
  <si>
    <t>NN</t>
  </si>
  <si>
    <t>NE</t>
  </si>
  <si>
    <t>EN</t>
  </si>
  <si>
    <t>EE</t>
  </si>
  <si>
    <t>Combination</t>
  </si>
  <si>
    <t>Portion</t>
  </si>
  <si>
    <t>Sira</t>
  </si>
  <si>
    <t>Kantha</t>
  </si>
  <si>
    <t>Udara</t>
  </si>
  <si>
    <t>Vooru</t>
  </si>
  <si>
    <t>Paada</t>
  </si>
  <si>
    <t>Group</t>
  </si>
  <si>
    <t>Star</t>
  </si>
  <si>
    <t>Vedha Star</t>
  </si>
  <si>
    <t>Mri / Cht / Dha</t>
  </si>
  <si>
    <t>Vasya</t>
  </si>
  <si>
    <t>Vasya Rasi</t>
  </si>
  <si>
    <t>Counting</t>
  </si>
  <si>
    <t>Counts</t>
  </si>
  <si>
    <t>Max Given
Points</t>
  </si>
  <si>
    <t>Gap</t>
  </si>
  <si>
    <t>Matching Points</t>
  </si>
  <si>
    <t>%</t>
  </si>
  <si>
    <t>Score</t>
  </si>
  <si>
    <t>A. SUMMARY KOOTA MATCHING POINTS</t>
  </si>
  <si>
    <t>Rasi No</t>
  </si>
  <si>
    <t>Input Rasi No.</t>
  </si>
  <si>
    <t>Input Nakshatra No.</t>
  </si>
  <si>
    <t>Lion - F</t>
  </si>
  <si>
    <t>Here is the full summary.</t>
  </si>
  <si>
    <t>Same animal &amp; natural sexes - i.e. Dog with Dog where boy is M &amp; Girl is F – 4 points.</t>
  </si>
  <si>
    <t>Same animal but with sexes reversed - i.e. Tiger with Tiger Boy F &amp; Girl M – 3 points.</t>
  </si>
  <si>
    <t>Same animal but same sexes - i.e. Dog with Dog where boy &amp; Girl both M or F, points 2</t>
  </si>
  <si>
    <t>Different animals but not enemies or hostile and natural sexes – i.e. Cow with Buffalo &amp; Boy M &amp; Girl F – 2</t>
  </si>
  <si>
    <t>Different animals but not enemies or hostile &amp; sexes reversed or sexes same – i.e. Goat with Deer &amp; Boy is F &amp; Girl is M – 1 point</t>
  </si>
  <si>
    <t>Cow and tiger, elephant and lion, horse and buffalo, dog and deer, rat and cat, goat and monkey, snake and mongoose are declared enemies to each other. They don’t match &amp; matching points are 0</t>
  </si>
  <si>
    <t>Other natural prey combinations like Tiger, Lion vs. Deer, Goat, Cow, Buffalo and Snake vs. Rat are also not good</t>
  </si>
  <si>
    <t>Concate</t>
  </si>
  <si>
    <t>YYN</t>
  </si>
  <si>
    <t>YNY</t>
  </si>
  <si>
    <t>YNN</t>
  </si>
  <si>
    <t>NYN</t>
  </si>
  <si>
    <t>NNY</t>
  </si>
  <si>
    <t>NNN</t>
  </si>
  <si>
    <r>
      <t>DASA KOOTA MATCHING SYSTEM (</t>
    </r>
    <r>
      <rPr>
        <b/>
        <i/>
        <sz val="14"/>
        <color theme="7"/>
        <rFont val="Franklin Gothic Medium"/>
        <family val="2"/>
      </rPr>
      <t>by Pandit S.P. Tata/ astrojyoti.com</t>
    </r>
    <r>
      <rPr>
        <b/>
        <sz val="16"/>
        <color theme="9" tint="-0.249977111117893"/>
        <rFont val="Franklin Gothic Medium"/>
        <family val="2"/>
      </rPr>
      <t>)</t>
    </r>
  </si>
  <si>
    <t>Input the Rasi &amp; Nakshatra Number for the Girl and Boy. Please refer to the Rasi and Nakshatra Table on the right for the numbers. Other than the numbers here in the 4 spaces don't change anything on the excel page or it will be spoiled.</t>
  </si>
</sst>
</file>

<file path=xl/styles.xml><?xml version="1.0" encoding="utf-8"?>
<styleSheet xmlns="http://schemas.openxmlformats.org/spreadsheetml/2006/main">
  <fonts count="17">
    <font>
      <sz val="10"/>
      <color theme="1"/>
      <name val="Calibri"/>
      <family val="2"/>
      <scheme val="minor"/>
    </font>
    <font>
      <b/>
      <sz val="10"/>
      <color theme="1"/>
      <name val="Calibri"/>
      <family val="2"/>
      <scheme val="minor"/>
    </font>
    <font>
      <sz val="11"/>
      <color theme="1"/>
      <name val="Calibri"/>
      <family val="2"/>
      <scheme val="minor"/>
    </font>
    <font>
      <sz val="10"/>
      <color theme="1"/>
      <name val="Calibri"/>
      <family val="2"/>
      <scheme val="minor"/>
    </font>
    <font>
      <b/>
      <sz val="14"/>
      <color theme="1"/>
      <name val="Calibri"/>
      <family val="2"/>
      <scheme val="minor"/>
    </font>
    <font>
      <sz val="20"/>
      <color rgb="FF0070C0"/>
      <name val="Calibri"/>
      <family val="2"/>
      <scheme val="minor"/>
    </font>
    <font>
      <sz val="18"/>
      <color rgb="FFFF0000"/>
      <name val="Calibri"/>
      <family val="2"/>
      <scheme val="minor"/>
    </font>
    <font>
      <i/>
      <sz val="10"/>
      <color theme="3"/>
      <name val="Calibri"/>
      <family val="2"/>
      <scheme val="minor"/>
    </font>
    <font>
      <b/>
      <sz val="14"/>
      <color theme="3" tint="-0.249977111117893"/>
      <name val="Calibri"/>
      <family val="2"/>
      <scheme val="minor"/>
    </font>
    <font>
      <b/>
      <sz val="11"/>
      <color theme="5" tint="-0.249977111117893"/>
      <name val="Calibri"/>
      <family val="2"/>
      <scheme val="minor"/>
    </font>
    <font>
      <b/>
      <sz val="10"/>
      <color theme="1"/>
      <name val="Impact"/>
      <family val="2"/>
    </font>
    <font>
      <b/>
      <sz val="16"/>
      <color theme="9" tint="-0.249977111117893"/>
      <name val="Franklin Gothic Medium"/>
      <family val="2"/>
    </font>
    <font>
      <b/>
      <sz val="11"/>
      <color rgb="FFFF0000"/>
      <name val="Calibri"/>
      <family val="2"/>
      <scheme val="minor"/>
    </font>
    <font>
      <b/>
      <i/>
      <sz val="14"/>
      <color theme="7"/>
      <name val="Franklin Gothic Medium"/>
      <family val="2"/>
    </font>
    <font>
      <sz val="8"/>
      <color rgb="FF500050"/>
      <name val="Arial"/>
      <family val="2"/>
    </font>
    <font>
      <sz val="8"/>
      <color theme="1"/>
      <name val="Calibri"/>
      <family val="2"/>
      <scheme val="minor"/>
    </font>
    <font>
      <b/>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C0000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8" tint="0.399975585192419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rgb="FFC00000"/>
      </right>
      <top style="thin">
        <color indexed="64"/>
      </top>
      <bottom/>
      <diagonal/>
    </border>
    <border>
      <left/>
      <right/>
      <top style="thin">
        <color indexed="64"/>
      </top>
      <bottom/>
      <diagonal/>
    </border>
  </borders>
  <cellStyleXfs count="2">
    <xf numFmtId="0" fontId="0" fillId="0" borderId="0"/>
    <xf numFmtId="9" fontId="3" fillId="0" borderId="0" applyFont="0" applyFill="0" applyBorder="0" applyAlignment="0" applyProtection="0"/>
  </cellStyleXfs>
  <cellXfs count="89">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inden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1" fillId="0" borderId="1" xfId="0" applyFont="1" applyBorder="1" applyAlignment="1">
      <alignment horizontal="center"/>
    </xf>
    <xf numFmtId="0" fontId="2" fillId="0" borderId="1" xfId="0" applyFont="1" applyBorder="1" applyAlignment="1">
      <alignment horizont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 xfId="0" applyFont="1"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0" fontId="0"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0" borderId="1" xfId="0" applyFont="1" applyFill="1" applyBorder="1" applyAlignment="1">
      <alignment horizontal="center" vertical="center" wrapText="1"/>
    </xf>
    <xf numFmtId="9" fontId="1" fillId="0" borderId="1" xfId="1"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Font="1" applyBorder="1" applyAlignment="1">
      <alignment horizontal="center" vertical="center" wrapText="1"/>
    </xf>
    <xf numFmtId="0" fontId="1" fillId="0" borderId="7" xfId="0" applyFont="1" applyBorder="1" applyAlignment="1">
      <alignment horizontal="center" vertical="center"/>
    </xf>
    <xf numFmtId="0" fontId="0" fillId="0" borderId="7" xfId="0" applyFont="1" applyBorder="1" applyAlignment="1">
      <alignment horizontal="center" vertical="center" wrapText="1"/>
    </xf>
    <xf numFmtId="0" fontId="9" fillId="3" borderId="1" xfId="0" applyFont="1"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11"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7" fillId="0" borderId="0" xfId="0" applyFont="1" applyFill="1" applyBorder="1" applyAlignment="1">
      <alignment horizontal="left" vertical="center"/>
    </xf>
    <xf numFmtId="0" fontId="1" fillId="0" borderId="0" xfId="0" applyFont="1" applyBorder="1" applyAlignment="1">
      <alignment vertical="center"/>
    </xf>
    <xf numFmtId="0" fontId="0" fillId="0" borderId="0" xfId="0" applyBorder="1" applyAlignment="1">
      <alignment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0" xfId="0" applyFill="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1" fillId="0" borderId="0" xfId="0" applyFont="1" applyFill="1" applyBorder="1" applyAlignment="1">
      <alignment horizontal="center" vertical="center"/>
    </xf>
    <xf numFmtId="0" fontId="0" fillId="6" borderId="1" xfId="0" applyFont="1" applyFill="1" applyBorder="1" applyAlignment="1">
      <alignment horizontal="center" vertical="center"/>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6" xfId="0"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9" fillId="4" borderId="20" xfId="0" applyFont="1" applyFill="1" applyBorder="1" applyAlignment="1">
      <alignment horizontal="center" vertical="center"/>
    </xf>
    <xf numFmtId="0" fontId="8" fillId="0"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4" borderId="23" xfId="0" applyFont="1" applyFill="1" applyBorder="1" applyAlignment="1">
      <alignment horizontal="center" vertical="center"/>
    </xf>
    <xf numFmtId="0" fontId="0" fillId="0" borderId="25" xfId="0" applyFill="1" applyBorder="1" applyAlignment="1">
      <alignment horizontal="center" vertical="center"/>
    </xf>
    <xf numFmtId="0" fontId="0" fillId="0" borderId="24" xfId="0" applyFill="1" applyBorder="1" applyAlignment="1">
      <alignment horizontal="center" vertical="center"/>
    </xf>
    <xf numFmtId="0" fontId="1" fillId="0" borderId="0" xfId="0" applyFont="1" applyBorder="1" applyAlignment="1">
      <alignment horizontal="center" vertical="center"/>
    </xf>
    <xf numFmtId="0" fontId="0" fillId="4" borderId="1" xfId="0" applyFont="1" applyFill="1" applyBorder="1" applyAlignment="1">
      <alignment horizontal="center" vertical="center"/>
    </xf>
    <xf numFmtId="0" fontId="0" fillId="4"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Border="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7" fillId="0" borderId="0" xfId="0" applyFont="1" applyFill="1" applyBorder="1" applyAlignment="1">
      <alignment horizontal="left" vertical="center" wrapText="1" indent="1"/>
    </xf>
    <xf numFmtId="0" fontId="1" fillId="0" borderId="1" xfId="0" applyFont="1" applyFill="1" applyBorder="1" applyAlignment="1">
      <alignment horizontal="center" vertical="center"/>
    </xf>
    <xf numFmtId="9"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6" fillId="0" borderId="0" xfId="0" applyFont="1" applyFill="1" applyBorder="1" applyAlignment="1">
      <alignment horizontal="left" vertical="center" wrapText="1" inden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804334</xdr:colOff>
      <xdr:row>16</xdr:row>
      <xdr:rowOff>112889</xdr:rowOff>
    </xdr:from>
    <xdr:to>
      <xdr:col>12</xdr:col>
      <xdr:colOff>13406</xdr:colOff>
      <xdr:row>23</xdr:row>
      <xdr:rowOff>126294</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5813778" y="3471333"/>
          <a:ext cx="1480961" cy="11493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12</xdr:col>
      <xdr:colOff>31772</xdr:colOff>
      <xdr:row>3</xdr:row>
      <xdr:rowOff>31765</xdr:rowOff>
    </xdr:from>
    <xdr:to>
      <xdr:col>14</xdr:col>
      <xdr:colOff>53996</xdr:colOff>
      <xdr:row>26</xdr:row>
      <xdr:rowOff>33881</xdr:rowOff>
    </xdr:to>
    <xdr:pic>
      <xdr:nvPicPr>
        <xdr:cNvPr id="1027" name="Picture 3"/>
        <xdr:cNvPicPr>
          <a:picLocks noChangeAspect="1" noChangeArrowheads="1"/>
        </xdr:cNvPicPr>
      </xdr:nvPicPr>
      <xdr:blipFill>
        <a:blip xmlns:r="http://schemas.openxmlformats.org/officeDocument/2006/relationships" r:embed="rId2"/>
        <a:srcRect/>
        <a:stretch>
          <a:fillRect/>
        </a:stretch>
      </xdr:blipFill>
      <xdr:spPr bwMode="auto">
        <a:xfrm>
          <a:off x="7715272" y="391598"/>
          <a:ext cx="1884891" cy="4711700"/>
        </a:xfrm>
        <a:prstGeom prst="rect">
          <a:avLst/>
        </a:prstGeom>
        <a:noFill/>
        <a:ln w="1">
          <a:noFill/>
          <a:miter lim="800000"/>
          <a:headEnd/>
          <a:tailEnd type="none" w="med" len="med"/>
        </a:ln>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171450</xdr:colOff>
      <xdr:row>1</xdr:row>
      <xdr:rowOff>266700</xdr:rowOff>
    </xdr:from>
    <xdr:to>
      <xdr:col>16</xdr:col>
      <xdr:colOff>146050</xdr:colOff>
      <xdr:row>10</xdr:row>
      <xdr:rowOff>31750</xdr:rowOff>
    </xdr:to>
    <xdr:sp macro="" textlink="">
      <xdr:nvSpPr>
        <xdr:cNvPr id="3" name="Rectangle 2"/>
        <xdr:cNvSpPr>
          <a:spLocks noGrp="1" noChangeArrowheads="1"/>
        </xdr:cNvSpPr>
      </xdr:nvSpPr>
      <xdr:spPr bwMode="auto">
        <a:xfrm>
          <a:off x="5873750" y="431800"/>
          <a:ext cx="4445000" cy="1473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130000"/>
            </a:lnSpc>
          </a:pPr>
          <a:r>
            <a:rPr lang="en-US" altLang="en-US" sz="900" b="1"/>
            <a:t>9) Mahendhram ( Mahendram Puthra Vrithisyath ) – 2 points</a:t>
          </a:r>
          <a:endParaRPr lang="en-US" altLang="en-US" sz="900"/>
        </a:p>
        <a:p>
          <a:pPr eaLnBrk="1" hangingPunct="1">
            <a:lnSpc>
              <a:spcPct val="130000"/>
            </a:lnSpc>
          </a:pPr>
          <a:r>
            <a:rPr lang="en-US" altLang="en-US" sz="900"/>
            <a:t>It assures progeny or children in a larger measure. This confers wealth and many children for the couple.</a:t>
          </a:r>
        </a:p>
        <a:p>
          <a:pPr eaLnBrk="1" hangingPunct="1">
            <a:lnSpc>
              <a:spcPct val="130000"/>
            </a:lnSpc>
          </a:pPr>
          <a:r>
            <a:rPr lang="en-US" altLang="en-US" sz="900"/>
            <a:t>Counting </a:t>
          </a:r>
          <a:r>
            <a:rPr lang="en-US" altLang="en-US" sz="900" b="1"/>
            <a:t>from that of the girl </a:t>
          </a:r>
          <a:r>
            <a:rPr lang="en-US" altLang="en-US" sz="900"/>
            <a:t>if the star of the boy comes as 4, 7, 10, 13, 16, 22, 25 they agree.</a:t>
          </a:r>
          <a:endParaRPr lang="en-US" altLang="en-US" sz="900" b="1"/>
        </a:p>
        <a:p>
          <a:pPr eaLnBrk="1" hangingPunct="1">
            <a:lnSpc>
              <a:spcPct val="130000"/>
            </a:lnSpc>
          </a:pPr>
          <a:r>
            <a:rPr lang="en-US" altLang="en-US" sz="900" b="1"/>
            <a:t>If they agree points are 2, if not 0 points.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6350</xdr:colOff>
      <xdr:row>1</xdr:row>
      <xdr:rowOff>215900</xdr:rowOff>
    </xdr:from>
    <xdr:to>
      <xdr:col>13</xdr:col>
      <xdr:colOff>95250</xdr:colOff>
      <xdr:row>22</xdr:row>
      <xdr:rowOff>19050</xdr:rowOff>
    </xdr:to>
    <xdr:sp macro="" textlink="">
      <xdr:nvSpPr>
        <xdr:cNvPr id="3" name="Rectangle 2"/>
        <xdr:cNvSpPr>
          <a:spLocks noGrp="1" noChangeArrowheads="1"/>
        </xdr:cNvSpPr>
      </xdr:nvSpPr>
      <xdr:spPr bwMode="auto">
        <a:xfrm>
          <a:off x="5708650" y="381000"/>
          <a:ext cx="2882900" cy="34925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130000"/>
            </a:lnSpc>
          </a:pPr>
          <a:r>
            <a:rPr lang="en-US" altLang="en-US" sz="900" b="1"/>
            <a:t>10) Stree Deergam ( Stree Deergath Sarva Sampathha ) 2 points</a:t>
          </a:r>
          <a:endParaRPr lang="en-US" altLang="en-US" sz="900"/>
        </a:p>
        <a:p>
          <a:pPr eaLnBrk="1" hangingPunct="1">
            <a:lnSpc>
              <a:spcPct val="130000"/>
            </a:lnSpc>
          </a:pPr>
          <a:r>
            <a:rPr lang="en-US" altLang="en-US" sz="900"/>
            <a:t>It ensures accumulation of wealth and all round prosperity. The married life will be for long period.</a:t>
          </a:r>
        </a:p>
        <a:p>
          <a:pPr eaLnBrk="1" hangingPunct="1">
            <a:lnSpc>
              <a:spcPct val="130000"/>
            </a:lnSpc>
          </a:pPr>
          <a:r>
            <a:rPr lang="en-US" altLang="en-US" sz="900"/>
            <a:t>Counting from that of the girl, if the star of the boy is more than 13 it is good. If not it is not good. </a:t>
          </a:r>
          <a:endParaRPr lang="en-US" altLang="en-US" sz="900" b="1"/>
        </a:p>
        <a:p>
          <a:pPr eaLnBrk="1" hangingPunct="1">
            <a:lnSpc>
              <a:spcPct val="130000"/>
            </a:lnSpc>
          </a:pPr>
          <a:r>
            <a:rPr lang="en-US" altLang="en-US" sz="900" b="1"/>
            <a:t>If good the points given are 2, if not 0 </a:t>
          </a:r>
        </a:p>
        <a:p>
          <a:pPr eaLnBrk="1" hangingPunct="1">
            <a:lnSpc>
              <a:spcPct val="130000"/>
            </a:lnSpc>
          </a:pPr>
          <a:r>
            <a:rPr lang="en-US" altLang="en-US" sz="900" b="1"/>
            <a:t>The above mentioned 10 Kootas are the ones taken into consideration in the Dasa Koota system.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101600</xdr:colOff>
      <xdr:row>2</xdr:row>
      <xdr:rowOff>152400</xdr:rowOff>
    </xdr:from>
    <xdr:to>
      <xdr:col>19</xdr:col>
      <xdr:colOff>19050</xdr:colOff>
      <xdr:row>19</xdr:row>
      <xdr:rowOff>61913</xdr:rowOff>
    </xdr:to>
    <xdr:sp macro="" textlink="">
      <xdr:nvSpPr>
        <xdr:cNvPr id="2" name="Rectangle 1"/>
        <xdr:cNvSpPr>
          <a:spLocks noGrp="1" noChangeArrowheads="1"/>
        </xdr:cNvSpPr>
      </xdr:nvSpPr>
      <xdr:spPr bwMode="auto">
        <a:xfrm>
          <a:off x="6229350" y="552450"/>
          <a:ext cx="5505450" cy="296386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110000"/>
            </a:lnSpc>
          </a:pPr>
          <a:r>
            <a:rPr lang="en-US" altLang="en-US" sz="1000" b="1"/>
            <a:t>1) Dinam (Dinath Ayushyam Aarogyam) – 3 points</a:t>
          </a:r>
          <a:endParaRPr lang="en-US" altLang="en-US" sz="1000"/>
        </a:p>
        <a:p>
          <a:pPr eaLnBrk="1" hangingPunct="1">
            <a:lnSpc>
              <a:spcPct val="110000"/>
            </a:lnSpc>
          </a:pPr>
          <a:r>
            <a:rPr lang="en-US" altLang="en-US" sz="1000"/>
            <a:t>The presence of Dina Koota agreement ensures that the husband and wife remain healthy and free from all sorts of diseases and will enjoy all comforts and a long lease of life.</a:t>
          </a:r>
        </a:p>
        <a:p>
          <a:pPr eaLnBrk="1" hangingPunct="1">
            <a:lnSpc>
              <a:spcPct val="110000"/>
            </a:lnSpc>
          </a:pPr>
          <a:r>
            <a:rPr lang="en-US" altLang="en-US" sz="1000"/>
            <a:t>Count the Nakshatra of the boy from the girl and divide the number by nine. The remainder should be 0, 1, 2, 4, 6 or 8.</a:t>
          </a:r>
        </a:p>
        <a:p>
          <a:pPr eaLnBrk="1" hangingPunct="1">
            <a:lnSpc>
              <a:spcPct val="110000"/>
            </a:lnSpc>
          </a:pPr>
          <a:r>
            <a:rPr lang="en-US" altLang="en-US" sz="1000"/>
            <a:t>If Rohini, Ardhra, Maka, Visaka, Sravana, Hasta, Uttarashada, Revathi happens to be the same star for girl and boy they agree. </a:t>
          </a:r>
        </a:p>
        <a:p>
          <a:pPr eaLnBrk="1" hangingPunct="1">
            <a:lnSpc>
              <a:spcPct val="110000"/>
            </a:lnSpc>
          </a:pPr>
          <a:r>
            <a:rPr lang="en-US" altLang="en-US" sz="1000"/>
            <a:t>In cases of Mrigasira, Aswani, Krithika, Punarvasu, Pushya, Uttara, Chitra, Uttarashada, Purvashada stars, if they are same they also agree but are given secondary choice. Others do not agree. </a:t>
          </a:r>
          <a:endParaRPr lang="en-US" altLang="en-US" sz="1000" b="1"/>
        </a:p>
        <a:p>
          <a:pPr eaLnBrk="1" hangingPunct="1">
            <a:lnSpc>
              <a:spcPct val="110000"/>
            </a:lnSpc>
          </a:pPr>
          <a:r>
            <a:rPr lang="en-US" altLang="en-US" sz="1000" b="1"/>
            <a:t>If it is compatible points are 3, if not 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546100</xdr:colOff>
      <xdr:row>14</xdr:row>
      <xdr:rowOff>63500</xdr:rowOff>
    </xdr:from>
    <xdr:to>
      <xdr:col>21</xdr:col>
      <xdr:colOff>247650</xdr:colOff>
      <xdr:row>25</xdr:row>
      <xdr:rowOff>12700</xdr:rowOff>
    </xdr:to>
    <xdr:sp macro="" textlink="">
      <xdr:nvSpPr>
        <xdr:cNvPr id="3" name="Rectangle 2"/>
        <xdr:cNvSpPr>
          <a:spLocks noGrp="1" noChangeArrowheads="1"/>
        </xdr:cNvSpPr>
      </xdr:nvSpPr>
      <xdr:spPr bwMode="auto">
        <a:xfrm>
          <a:off x="7232650" y="2597150"/>
          <a:ext cx="5848350" cy="1974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110000"/>
            </a:lnSpc>
          </a:pPr>
          <a:r>
            <a:rPr lang="en-US" altLang="en-US" sz="900" b="1"/>
            <a:t>2) Ganam (Sobhanam Ganam Evacha) – 4 points</a:t>
          </a:r>
          <a:endParaRPr lang="en-US" altLang="en-US" sz="900"/>
        </a:p>
        <a:p>
          <a:pPr eaLnBrk="1" hangingPunct="1">
            <a:lnSpc>
              <a:spcPct val="110000"/>
            </a:lnSpc>
          </a:pPr>
          <a:r>
            <a:rPr lang="en-US" altLang="en-US" sz="900"/>
            <a:t>This koota ensures compatible sex life. It is the matching of the human minds, nature and their temperaments. The 27 Nakshatras are grouped in to three Ganas - Deva or divine, Manusha or human and Rakshasa or demoniac Deva Nakshatra Nakshatras are by nature religious, satwik character and charitable nature. Manusha is a mixture of good and bad, while the Rakshasa Nakshatras represent dominance, selfishness and aggressive. </a:t>
          </a:r>
        </a:p>
        <a:p>
          <a:pPr eaLnBrk="1" hangingPunct="1">
            <a:lnSpc>
              <a:spcPct val="110000"/>
            </a:lnSpc>
          </a:pPr>
          <a:r>
            <a:rPr lang="en-US" altLang="en-US" sz="900"/>
            <a:t>There are some differences of opinion regarding this matching but the following is the most commonly agreed matching:</a:t>
          </a:r>
          <a:endParaRPr lang="en-US" altLang="en-US" sz="900" b="1"/>
        </a:p>
        <a:p>
          <a:pPr eaLnBrk="1" hangingPunct="1">
            <a:lnSpc>
              <a:spcPct val="110000"/>
            </a:lnSpc>
          </a:pPr>
          <a:r>
            <a:rPr lang="en-US" altLang="en-US" sz="900" b="1"/>
            <a:t>If both are Deva or Manushya or Rakshasa Gana they agree. In this case the matching gets 4 points.</a:t>
          </a:r>
        </a:p>
        <a:p>
          <a:pPr eaLnBrk="1" hangingPunct="1">
            <a:lnSpc>
              <a:spcPct val="110000"/>
            </a:lnSpc>
          </a:pPr>
          <a:r>
            <a:rPr lang="en-US" altLang="en-US" sz="900" b="1"/>
            <a:t>Secondary matching is Manushya with either Deva or Rakshasa. In this case the matching gets 2 points.</a:t>
          </a:r>
        </a:p>
        <a:p>
          <a:pPr eaLnBrk="1" hangingPunct="1">
            <a:lnSpc>
              <a:spcPct val="110000"/>
            </a:lnSpc>
          </a:pPr>
          <a:r>
            <a:rPr lang="en-US" altLang="en-US" sz="900" b="1"/>
            <a:t>Deva &amp; Rakshasa, the two extremes, do not match and this gets 0 points.</a:t>
          </a:r>
          <a:r>
            <a:rPr lang="en-US" altLang="en-US" sz="900"/>
            <a:t> </a:t>
          </a:r>
        </a:p>
      </xdr:txBody>
    </xdr:sp>
    <xdr:clientData/>
  </xdr:twoCellAnchor>
  <xdr:twoCellAnchor editAs="oneCell">
    <xdr:from>
      <xdr:col>11</xdr:col>
      <xdr:colOff>17242</xdr:colOff>
      <xdr:row>3</xdr:row>
      <xdr:rowOff>62045</xdr:rowOff>
    </xdr:from>
    <xdr:to>
      <xdr:col>17</xdr:col>
      <xdr:colOff>212725</xdr:colOff>
      <xdr:row>14</xdr:row>
      <xdr:rowOff>60325</xdr:rowOff>
    </xdr:to>
    <xdr:pic>
      <xdr:nvPicPr>
        <xdr:cNvPr id="4" name="Picture 3" descr="NakshatraGana"/>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7262592" y="627195"/>
          <a:ext cx="3548283" cy="185248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330200</xdr:colOff>
      <xdr:row>4</xdr:row>
      <xdr:rowOff>146050</xdr:rowOff>
    </xdr:from>
    <xdr:to>
      <xdr:col>24</xdr:col>
      <xdr:colOff>342900</xdr:colOff>
      <xdr:row>22</xdr:row>
      <xdr:rowOff>57150</xdr:rowOff>
    </xdr:to>
    <xdr:sp macro="" textlink="">
      <xdr:nvSpPr>
        <xdr:cNvPr id="4" name="Rectangle 3"/>
        <xdr:cNvSpPr>
          <a:spLocks noGrp="1" noChangeArrowheads="1"/>
        </xdr:cNvSpPr>
      </xdr:nvSpPr>
      <xdr:spPr bwMode="auto">
        <a:xfrm>
          <a:off x="10147300" y="1136650"/>
          <a:ext cx="5600700" cy="2921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80000"/>
            </a:lnSpc>
          </a:pPr>
          <a:r>
            <a:rPr lang="en-US" altLang="en-US" sz="900" b="1"/>
            <a:t>3) Yoni ( Yonidho Dhampathy Sneham ) – 4 points</a:t>
          </a:r>
          <a:endParaRPr lang="en-US" altLang="en-US" sz="900"/>
        </a:p>
        <a:p>
          <a:pPr eaLnBrk="1" hangingPunct="1">
            <a:lnSpc>
              <a:spcPct val="80000"/>
            </a:lnSpc>
          </a:pPr>
          <a:r>
            <a:rPr lang="en-US" altLang="en-US" sz="900"/>
            <a:t>The word Yoni indicates the private reproductive organ. So it is said that presence of Yoni Koota is a must to ensure sexual compatibility &amp; mutual love between husband and wife – </a:t>
          </a:r>
          <a:r>
            <a:rPr lang="en-US" altLang="en-US" sz="900">
              <a:solidFill>
                <a:srgbClr val="FF3300"/>
              </a:solidFill>
            </a:rPr>
            <a:t>not size but nature</a:t>
          </a:r>
          <a:r>
            <a:rPr lang="en-US" altLang="en-US" sz="900"/>
            <a:t>. The 27 stars have certain animal forces associated with them vis-à-vis sexual attitude, capacity etc. The matching rules are as follows: </a:t>
          </a:r>
          <a:endParaRPr lang="en-US" altLang="en-US" sz="900" b="1"/>
        </a:p>
        <a:p>
          <a:pPr eaLnBrk="1" hangingPunct="1">
            <a:lnSpc>
              <a:spcPct val="80000"/>
            </a:lnSpc>
          </a:pPr>
          <a:r>
            <a:rPr lang="en-US" altLang="en-US" sz="900" b="1"/>
            <a:t>Same animal &amp; natural sexes - i.e. Dog with Dog where boy is M &amp; Girl is F – 4 points.</a:t>
          </a:r>
        </a:p>
        <a:p>
          <a:pPr eaLnBrk="1" hangingPunct="1">
            <a:lnSpc>
              <a:spcPct val="80000"/>
            </a:lnSpc>
          </a:pPr>
          <a:r>
            <a:rPr lang="en-US" altLang="en-US" sz="900" b="1"/>
            <a:t>Same animal but with sexes reversed - i.e. Tiger with Tiger Boy F &amp; Girl M – 3 points.</a:t>
          </a:r>
        </a:p>
        <a:p>
          <a:pPr eaLnBrk="1" hangingPunct="1">
            <a:lnSpc>
              <a:spcPct val="80000"/>
            </a:lnSpc>
          </a:pPr>
          <a:r>
            <a:rPr lang="en-US" altLang="en-US" sz="900" b="1"/>
            <a:t>Different animals but not enemies or hostile and natural sexes – i.e. Cow with Buffalo &amp; Boy M &amp; Girl F – 2</a:t>
          </a:r>
        </a:p>
        <a:p>
          <a:pPr eaLnBrk="1" hangingPunct="1">
            <a:lnSpc>
              <a:spcPct val="80000"/>
            </a:lnSpc>
          </a:pPr>
          <a:r>
            <a:rPr lang="en-US" altLang="en-US" sz="900" b="1"/>
            <a:t>Different animals but not enemies or hostile &amp; sexes reversed – i.e. Goat with Deer &amp; Boy is F &amp; Girl is M – 1 point</a:t>
          </a:r>
        </a:p>
        <a:p>
          <a:pPr eaLnBrk="1" hangingPunct="1">
            <a:lnSpc>
              <a:spcPct val="80000"/>
            </a:lnSpc>
          </a:pPr>
          <a:r>
            <a:rPr lang="en-US" altLang="en-US" sz="900" b="1"/>
            <a:t>Cow and tiger, elephant and lion, horse and buffalo, dog and deer, rat and cat, goat and monkey, snake and mongoose are declared enemies to each other. They don’t match &amp; matching points are 0</a:t>
          </a:r>
          <a:endParaRPr lang="en-US" altLang="en-US" sz="900"/>
        </a:p>
        <a:p>
          <a:pPr eaLnBrk="1" hangingPunct="1">
            <a:lnSpc>
              <a:spcPct val="80000"/>
            </a:lnSpc>
          </a:pPr>
          <a:r>
            <a:rPr lang="en-US" altLang="en-US" sz="900" b="1"/>
            <a:t>Other natural prey combinations like Tiger, Lion vs. Deer, Goat, Cow, Buffalo and Snake vs. Rat are also not good.</a:t>
          </a:r>
        </a:p>
        <a:p>
          <a:pPr eaLnBrk="1" hangingPunct="1">
            <a:lnSpc>
              <a:spcPct val="80000"/>
            </a:lnSpc>
          </a:pPr>
          <a:r>
            <a:rPr lang="en-US" altLang="en-US" sz="900" b="1">
              <a:solidFill>
                <a:srgbClr val="0000FF"/>
              </a:solidFill>
            </a:rPr>
            <a:t>The Yonis are also further classified as: (1) Bird, (2) Reptile, (3) Animal, and (4) Human. </a:t>
          </a:r>
        </a:p>
        <a:p>
          <a:pPr eaLnBrk="1" hangingPunct="1">
            <a:lnSpc>
              <a:spcPct val="80000"/>
            </a:lnSpc>
          </a:pPr>
          <a:r>
            <a:rPr lang="en-US" altLang="en-US" sz="900" b="1">
              <a:solidFill>
                <a:srgbClr val="0000FF"/>
              </a:solidFill>
            </a:rPr>
            <a:t>(1) Second half of Capricorn and Pisces belong to the bird Yoni. </a:t>
          </a:r>
        </a:p>
        <a:p>
          <a:pPr eaLnBrk="1" hangingPunct="1">
            <a:lnSpc>
              <a:spcPct val="80000"/>
            </a:lnSpc>
          </a:pPr>
          <a:r>
            <a:rPr lang="en-US" altLang="en-US" sz="900" b="1">
              <a:solidFill>
                <a:srgbClr val="0000FF"/>
              </a:solidFill>
            </a:rPr>
            <a:t>(2) Cancer and Scorpio are of reptile Yoni. </a:t>
          </a:r>
        </a:p>
        <a:p>
          <a:pPr eaLnBrk="1" hangingPunct="1">
            <a:lnSpc>
              <a:spcPct val="80000"/>
            </a:lnSpc>
          </a:pPr>
          <a:r>
            <a:rPr lang="en-US" altLang="en-US" sz="900" b="1">
              <a:solidFill>
                <a:srgbClr val="0000FF"/>
              </a:solidFill>
            </a:rPr>
            <a:t>(3) Aries, Taurus, Leo and first half of Capricorn are animal source. </a:t>
          </a:r>
        </a:p>
        <a:p>
          <a:pPr eaLnBrk="1" hangingPunct="1">
            <a:lnSpc>
              <a:spcPct val="80000"/>
            </a:lnSpc>
          </a:pPr>
          <a:r>
            <a:rPr lang="en-US" altLang="en-US" sz="900" b="1">
              <a:solidFill>
                <a:srgbClr val="0000FF"/>
              </a:solidFill>
            </a:rPr>
            <a:t>(4) Gemini, Virgo, Libra Sagittarius (first half) and Aquarius are of human origin. </a:t>
          </a:r>
        </a:p>
        <a:p>
          <a:pPr eaLnBrk="1" hangingPunct="1">
            <a:lnSpc>
              <a:spcPct val="80000"/>
            </a:lnSpc>
          </a:pPr>
          <a:r>
            <a:rPr lang="en-US" altLang="en-US" sz="900" b="1">
              <a:solidFill>
                <a:srgbClr val="0000FF"/>
              </a:solidFill>
            </a:rPr>
            <a:t>If the Yonis of the two are the same, it is very good. If one is animal and the other human, it is moderate. </a:t>
          </a:r>
        </a:p>
        <a:p>
          <a:pPr eaLnBrk="1" hangingPunct="1">
            <a:lnSpc>
              <a:spcPct val="80000"/>
            </a:lnSpc>
          </a:pPr>
          <a:r>
            <a:rPr lang="en-US" altLang="en-US" sz="900" b="1">
              <a:solidFill>
                <a:srgbClr val="0000FF"/>
              </a:solidFill>
            </a:rPr>
            <a:t>Human &amp; Animal Yoni are not compatible with reptile or bird Yoni.</a:t>
          </a:r>
          <a:r>
            <a:rPr lang="en-US" altLang="en-US" sz="900" b="1">
              <a:solidFill>
                <a:schemeClr val="accent2"/>
              </a:solidFill>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527050</xdr:colOff>
      <xdr:row>9</xdr:row>
      <xdr:rowOff>82551</xdr:rowOff>
    </xdr:from>
    <xdr:to>
      <xdr:col>19</xdr:col>
      <xdr:colOff>228600</xdr:colOff>
      <xdr:row>21</xdr:row>
      <xdr:rowOff>6351</xdr:rowOff>
    </xdr:to>
    <xdr:sp macro="" textlink="">
      <xdr:nvSpPr>
        <xdr:cNvPr id="3" name="Rectangle 2"/>
        <xdr:cNvSpPr>
          <a:spLocks noGrp="1" noChangeArrowheads="1"/>
        </xdr:cNvSpPr>
      </xdr:nvSpPr>
      <xdr:spPr bwMode="auto">
        <a:xfrm>
          <a:off x="7346950" y="1790701"/>
          <a:ext cx="4730750" cy="1905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80000"/>
            </a:lnSpc>
          </a:pPr>
          <a:r>
            <a:rPr lang="en-US" altLang="en-US" sz="900" b="1"/>
            <a:t>4) Rasi ( Rasinam Vamsavridhi Kuruth ) – 7 points</a:t>
          </a:r>
          <a:endParaRPr lang="en-US" altLang="en-US" sz="900"/>
        </a:p>
        <a:p>
          <a:pPr eaLnBrk="1" hangingPunct="1">
            <a:lnSpc>
              <a:spcPct val="80000"/>
            </a:lnSpc>
          </a:pPr>
          <a:r>
            <a:rPr lang="en-US" altLang="en-US" sz="900"/>
            <a:t>This ensures the continuation of one’s family through the birth of many children. Apart from that as ones Rasi plays an important role in ones mentality and attitude, this is a very important matching.</a:t>
          </a:r>
        </a:p>
        <a:p>
          <a:pPr eaLnBrk="1" hangingPunct="1">
            <a:lnSpc>
              <a:spcPct val="80000"/>
            </a:lnSpc>
          </a:pPr>
          <a:r>
            <a:rPr lang="en-US" altLang="en-US" sz="900"/>
            <a:t>There are a few differences in evaluating this but the following is the most commonly agreed method:</a:t>
          </a:r>
          <a:endParaRPr lang="en-US" altLang="en-US" sz="900" b="1"/>
        </a:p>
        <a:p>
          <a:pPr eaLnBrk="1" hangingPunct="1">
            <a:lnSpc>
              <a:spcPct val="80000"/>
            </a:lnSpc>
          </a:pPr>
          <a:r>
            <a:rPr lang="en-US" altLang="en-US" sz="900" b="1"/>
            <a:t>If both the Rasis are 1, 5, 7, 9 from each other, the matching is very good and points given are 7</a:t>
          </a:r>
        </a:p>
        <a:p>
          <a:pPr eaLnBrk="1" hangingPunct="1">
            <a:lnSpc>
              <a:spcPct val="80000"/>
            </a:lnSpc>
          </a:pPr>
          <a:r>
            <a:rPr lang="en-US" altLang="en-US" sz="900" b="1"/>
            <a:t>If both Rasis are 3 or 11 from each other, the matching is good and 5 points are given.</a:t>
          </a:r>
        </a:p>
        <a:p>
          <a:pPr eaLnBrk="1" hangingPunct="1">
            <a:lnSpc>
              <a:spcPct val="80000"/>
            </a:lnSpc>
          </a:pPr>
          <a:r>
            <a:rPr lang="en-US" altLang="en-US" sz="900" b="1"/>
            <a:t>If both Rasis are 4 or 10 from each other, the matching is acceptable and 4 points.</a:t>
          </a:r>
        </a:p>
        <a:p>
          <a:pPr eaLnBrk="1" hangingPunct="1">
            <a:lnSpc>
              <a:spcPct val="80000"/>
            </a:lnSpc>
          </a:pPr>
          <a:r>
            <a:rPr lang="en-US" altLang="en-US" sz="900" b="1"/>
            <a:t>If both Rasis are 2-12 or 6-8 from each other, BUT if they are Mesha, Vrishabha, Tula, Vrischika combinations the matching is acceptable and the points given are 3.</a:t>
          </a:r>
        </a:p>
        <a:p>
          <a:pPr eaLnBrk="1" hangingPunct="1">
            <a:lnSpc>
              <a:spcPct val="80000"/>
            </a:lnSpc>
          </a:pPr>
          <a:r>
            <a:rPr lang="en-US" altLang="en-US" sz="900" b="1"/>
            <a:t>Other 2-12, 6-8 combinations are bad and points given are 0</a:t>
          </a:r>
        </a:p>
        <a:p>
          <a:pPr eaLnBrk="1" hangingPunct="1">
            <a:lnSpc>
              <a:spcPct val="80000"/>
            </a:lnSpc>
          </a:pPr>
          <a:endParaRPr lang="en-US" altLang="en-US" sz="900" b="1"/>
        </a:p>
      </xdr:txBody>
    </xdr:sp>
    <xdr:clientData/>
  </xdr:twoCellAnchor>
  <xdr:twoCellAnchor editAs="oneCell">
    <xdr:from>
      <xdr:col>12</xdr:col>
      <xdr:colOff>66248</xdr:colOff>
      <xdr:row>1</xdr:row>
      <xdr:rowOff>261671</xdr:rowOff>
    </xdr:from>
    <xdr:to>
      <xdr:col>15</xdr:col>
      <xdr:colOff>330199</xdr:colOff>
      <xdr:row>8</xdr:row>
      <xdr:rowOff>106363</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8003748" y="426771"/>
          <a:ext cx="1940351" cy="120359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623158</xdr:colOff>
      <xdr:row>8</xdr:row>
      <xdr:rowOff>107912</xdr:rowOff>
    </xdr:from>
    <xdr:to>
      <xdr:col>18</xdr:col>
      <xdr:colOff>508000</xdr:colOff>
      <xdr:row>20</xdr:row>
      <xdr:rowOff>88900</xdr:rowOff>
    </xdr:to>
    <xdr:sp macro="" textlink="">
      <xdr:nvSpPr>
        <xdr:cNvPr id="4" name="Rectangle 3"/>
        <xdr:cNvSpPr>
          <a:spLocks noGrp="1" noChangeArrowheads="1"/>
        </xdr:cNvSpPr>
      </xdr:nvSpPr>
      <xdr:spPr bwMode="auto">
        <a:xfrm>
          <a:off x="7443058" y="1631912"/>
          <a:ext cx="4494942" cy="196218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lvl1pPr marL="342900" indent="-342900" algn="l" rtl="0" eaLnBrk="0" fontAlgn="base" hangingPunct="0">
            <a:spcBef>
              <a:spcPct val="20000"/>
            </a:spcBef>
            <a:spcAft>
              <a:spcPct val="0"/>
            </a:spcAft>
            <a:buChar char="•"/>
            <a:defRPr sz="3200">
              <a:solidFill>
                <a:schemeClr val="tx1"/>
              </a:solidFill>
              <a:latin typeface="+mn-lt"/>
              <a:ea typeface="+mn-ea"/>
              <a:cs typeface="+mn-cs"/>
            </a:defRPr>
          </a:lvl1pPr>
          <a:lvl2pPr marL="742950" indent="-285750" algn="l" rtl="0" eaLnBrk="0" fontAlgn="base" hangingPunct="0">
            <a:spcBef>
              <a:spcPct val="20000"/>
            </a:spcBef>
            <a:spcAft>
              <a:spcPct val="0"/>
            </a:spcAft>
            <a:buChar char="–"/>
            <a:defRPr sz="2800">
              <a:solidFill>
                <a:schemeClr val="tx1"/>
              </a:solidFill>
              <a:latin typeface="+mn-lt"/>
            </a:defRPr>
          </a:lvl2pPr>
          <a:lvl3pPr marL="1143000" indent="-228600" algn="l" rtl="0" eaLnBrk="0" fontAlgn="base" hangingPunct="0">
            <a:spcBef>
              <a:spcPct val="20000"/>
            </a:spcBef>
            <a:spcAft>
              <a:spcPct val="0"/>
            </a:spcAft>
            <a:buChar char="•"/>
            <a:defRPr sz="2400">
              <a:solidFill>
                <a:schemeClr val="tx1"/>
              </a:solidFill>
              <a:latin typeface="+mn-lt"/>
            </a:defRPr>
          </a:lvl3pPr>
          <a:lvl4pPr marL="1600200" indent="-228600" algn="l" rtl="0" eaLnBrk="0" fontAlgn="base" hangingPunct="0">
            <a:spcBef>
              <a:spcPct val="20000"/>
            </a:spcBef>
            <a:spcAft>
              <a:spcPct val="0"/>
            </a:spcAft>
            <a:buChar char="–"/>
            <a:defRPr sz="2000">
              <a:solidFill>
                <a:schemeClr val="tx1"/>
              </a:solidFill>
              <a:latin typeface="+mn-lt"/>
            </a:defRPr>
          </a:lvl4pPr>
          <a:lvl5pPr marL="2057400" indent="-228600" algn="l" rtl="0" eaLnBrk="0" fontAlgn="base" hangingPunct="0">
            <a:spcBef>
              <a:spcPct val="20000"/>
            </a:spcBef>
            <a:spcAft>
              <a:spcPct val="0"/>
            </a:spcAft>
            <a:buChar char="»"/>
            <a:defRPr sz="2000">
              <a:solidFill>
                <a:schemeClr val="tx1"/>
              </a:solidFill>
              <a:latin typeface="+mn-lt"/>
            </a:defRPr>
          </a:lvl5pPr>
          <a:lvl6pPr marL="2514600" indent="-228600" algn="l" rtl="0" fontAlgn="base">
            <a:spcBef>
              <a:spcPct val="20000"/>
            </a:spcBef>
            <a:spcAft>
              <a:spcPct val="0"/>
            </a:spcAft>
            <a:buChar char="»"/>
            <a:defRPr sz="2000">
              <a:solidFill>
                <a:schemeClr val="tx1"/>
              </a:solidFill>
              <a:latin typeface="+mn-lt"/>
            </a:defRPr>
          </a:lvl6pPr>
          <a:lvl7pPr marL="2971800" indent="-228600" algn="l" rtl="0" fontAlgn="base">
            <a:spcBef>
              <a:spcPct val="20000"/>
            </a:spcBef>
            <a:spcAft>
              <a:spcPct val="0"/>
            </a:spcAft>
            <a:buChar char="»"/>
            <a:defRPr sz="2000">
              <a:solidFill>
                <a:schemeClr val="tx1"/>
              </a:solidFill>
              <a:latin typeface="+mn-lt"/>
            </a:defRPr>
          </a:lvl7pPr>
          <a:lvl8pPr marL="3429000" indent="-228600" algn="l" rtl="0" fontAlgn="base">
            <a:spcBef>
              <a:spcPct val="20000"/>
            </a:spcBef>
            <a:spcAft>
              <a:spcPct val="0"/>
            </a:spcAft>
            <a:buChar char="»"/>
            <a:defRPr sz="2000">
              <a:solidFill>
                <a:schemeClr val="tx1"/>
              </a:solidFill>
              <a:latin typeface="+mn-lt"/>
            </a:defRPr>
          </a:lvl8pPr>
          <a:lvl9pPr marL="3886200" indent="-228600" algn="l" rtl="0" fontAlgn="base">
            <a:spcBef>
              <a:spcPct val="20000"/>
            </a:spcBef>
            <a:spcAft>
              <a:spcPct val="0"/>
            </a:spcAft>
            <a:buChar char="»"/>
            <a:defRPr sz="2000">
              <a:solidFill>
                <a:schemeClr val="tx1"/>
              </a:solidFill>
              <a:latin typeface="+mn-lt"/>
            </a:defRPr>
          </a:lvl9pPr>
        </a:lstStyle>
        <a:p>
          <a:pPr eaLnBrk="1" hangingPunct="1">
            <a:lnSpc>
              <a:spcPct val="80000"/>
            </a:lnSpc>
          </a:pPr>
          <a:r>
            <a:rPr lang="en-US" altLang="en-US" sz="900" b="1"/>
            <a:t>5) Rasyadhipathy ( Santhanam Rasiyadhipathy ) – 5 points</a:t>
          </a:r>
          <a:endParaRPr lang="en-US" altLang="en-US" sz="900"/>
        </a:p>
        <a:p>
          <a:pPr eaLnBrk="1" hangingPunct="1">
            <a:lnSpc>
              <a:spcPct val="80000"/>
            </a:lnSpc>
          </a:pPr>
          <a:r>
            <a:rPr lang="en-US" altLang="en-US" sz="900"/>
            <a:t>This refers to the friendship between the lords of the Rasis of the girl and boy. This Koota also confers many children. See the Rasi of the boy and girl, their lords should be friendly or neutral. </a:t>
          </a:r>
        </a:p>
        <a:p>
          <a:pPr eaLnBrk="1" hangingPunct="1">
            <a:lnSpc>
              <a:spcPct val="80000"/>
            </a:lnSpc>
          </a:pPr>
          <a:r>
            <a:rPr lang="en-US" altLang="en-US" sz="900">
              <a:solidFill>
                <a:srgbClr val="FF3300"/>
              </a:solidFill>
            </a:rPr>
            <a:t>See the relationship of the Girl’s Rasi lord (moon sign) with that of the Boy’s Rasi lord. Then see the relationship of the Boy’s Rasi lord with that of the Girl’s Rasi lord. It should be checked both ways because, for example, for Moon Mars is Neutral where as for Mars Moon is friend.</a:t>
          </a:r>
          <a:endParaRPr lang="en-US" altLang="en-US" sz="900" b="1">
            <a:solidFill>
              <a:srgbClr val="FF3300"/>
            </a:solidFill>
          </a:endParaRPr>
        </a:p>
        <a:p>
          <a:pPr eaLnBrk="1" hangingPunct="1">
            <a:lnSpc>
              <a:spcPct val="80000"/>
            </a:lnSpc>
          </a:pPr>
          <a:r>
            <a:rPr lang="en-US" altLang="en-US" sz="900" b="1"/>
            <a:t>If friends in both cases or same – 5 points.</a:t>
          </a:r>
        </a:p>
        <a:p>
          <a:pPr eaLnBrk="1" hangingPunct="1">
            <a:lnSpc>
              <a:spcPct val="80000"/>
            </a:lnSpc>
          </a:pPr>
          <a:r>
            <a:rPr lang="en-US" altLang="en-US" sz="900" b="1"/>
            <a:t>If friend in one case &amp; Neutral in the other case – 4 points</a:t>
          </a:r>
        </a:p>
        <a:p>
          <a:pPr eaLnBrk="1" hangingPunct="1">
            <a:lnSpc>
              <a:spcPct val="80000"/>
            </a:lnSpc>
          </a:pPr>
          <a:r>
            <a:rPr lang="en-US" altLang="en-US" sz="900" b="1"/>
            <a:t>If Neutral in both cases – 3 points</a:t>
          </a:r>
        </a:p>
        <a:p>
          <a:pPr eaLnBrk="1" hangingPunct="1">
            <a:lnSpc>
              <a:spcPct val="80000"/>
            </a:lnSpc>
          </a:pPr>
          <a:r>
            <a:rPr lang="en-US" altLang="en-US" sz="900" b="1"/>
            <a:t>If Friend in one case &amp; Enemy in the other case – 2 points</a:t>
          </a:r>
        </a:p>
        <a:p>
          <a:pPr eaLnBrk="1" hangingPunct="1">
            <a:lnSpc>
              <a:spcPct val="80000"/>
            </a:lnSpc>
          </a:pPr>
          <a:r>
            <a:rPr lang="en-US" altLang="en-US" sz="900" b="1"/>
            <a:t>If Enemy in one case &amp; Neutral in the other case – 1 points</a:t>
          </a:r>
        </a:p>
        <a:p>
          <a:pPr eaLnBrk="1" hangingPunct="1">
            <a:lnSpc>
              <a:spcPct val="80000"/>
            </a:lnSpc>
          </a:pPr>
          <a:r>
            <a:rPr lang="en-US" altLang="en-US" sz="900" b="1"/>
            <a:t>If Enemies in both cases – 0 points</a:t>
          </a:r>
        </a:p>
      </xdr:txBody>
    </xdr:sp>
    <xdr:clientData/>
  </xdr:twoCellAnchor>
  <xdr:twoCellAnchor editAs="oneCell">
    <xdr:from>
      <xdr:col>11</xdr:col>
      <xdr:colOff>158750</xdr:colOff>
      <xdr:row>0</xdr:row>
      <xdr:rowOff>0</xdr:rowOff>
    </xdr:from>
    <xdr:to>
      <xdr:col>17</xdr:col>
      <xdr:colOff>203200</xdr:colOff>
      <xdr:row>7</xdr:row>
      <xdr:rowOff>39709</xdr:rowOff>
    </xdr:to>
    <xdr:pic>
      <xdr:nvPicPr>
        <xdr:cNvPr id="5" name="Picture 4" descr="PlanetaryRelationship"/>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7753350" y="0"/>
          <a:ext cx="3746500" cy="139860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18</xdr:col>
      <xdr:colOff>542560</xdr:colOff>
      <xdr:row>0</xdr:row>
      <xdr:rowOff>101600</xdr:rowOff>
    </xdr:from>
    <xdr:to>
      <xdr:col>22</xdr:col>
      <xdr:colOff>73025</xdr:colOff>
      <xdr:row>7</xdr:row>
      <xdr:rowOff>109666</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11972560" y="101600"/>
          <a:ext cx="1765665" cy="136696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542560</xdr:colOff>
      <xdr:row>0</xdr:row>
      <xdr:rowOff>101600</xdr:rowOff>
    </xdr:from>
    <xdr:to>
      <xdr:col>22</xdr:col>
      <xdr:colOff>73025</xdr:colOff>
      <xdr:row>7</xdr:row>
      <xdr:rowOff>109666</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2398010" y="101600"/>
          <a:ext cx="1765665" cy="136696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9</xdr:col>
      <xdr:colOff>278969</xdr:colOff>
      <xdr:row>1</xdr:row>
      <xdr:rowOff>112706</xdr:rowOff>
    </xdr:from>
    <xdr:to>
      <xdr:col>17</xdr:col>
      <xdr:colOff>308000</xdr:colOff>
      <xdr:row>19</xdr:row>
      <xdr:rowOff>120650</xdr:rowOff>
    </xdr:to>
    <xdr:pic>
      <xdr:nvPicPr>
        <xdr:cNvPr id="5" name="Picture 4"/>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6616269" y="277806"/>
          <a:ext cx="4988381" cy="318294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542560</xdr:colOff>
      <xdr:row>0</xdr:row>
      <xdr:rowOff>101600</xdr:rowOff>
    </xdr:from>
    <xdr:to>
      <xdr:col>22</xdr:col>
      <xdr:colOff>73025</xdr:colOff>
      <xdr:row>7</xdr:row>
      <xdr:rowOff>109666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2398010" y="101600"/>
          <a:ext cx="1765665" cy="136696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235026</xdr:colOff>
      <xdr:row>1</xdr:row>
      <xdr:rowOff>317500</xdr:rowOff>
    </xdr:from>
    <xdr:to>
      <xdr:col>20</xdr:col>
      <xdr:colOff>6349</xdr:colOff>
      <xdr:row>24</xdr:row>
      <xdr:rowOff>133350</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8229676" y="482600"/>
          <a:ext cx="5149773" cy="3816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542560</xdr:colOff>
      <xdr:row>0</xdr:row>
      <xdr:rowOff>101600</xdr:rowOff>
    </xdr:from>
    <xdr:to>
      <xdr:col>21</xdr:col>
      <xdr:colOff>73025</xdr:colOff>
      <xdr:row>7</xdr:row>
      <xdr:rowOff>109666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2918710" y="101600"/>
          <a:ext cx="1765665" cy="136696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11</xdr:col>
      <xdr:colOff>285750</xdr:colOff>
      <xdr:row>3</xdr:row>
      <xdr:rowOff>705</xdr:rowOff>
    </xdr:from>
    <xdr:to>
      <xdr:col>18</xdr:col>
      <xdr:colOff>400050</xdr:colOff>
      <xdr:row>23</xdr:row>
      <xdr:rowOff>63499</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8001000" y="661105"/>
          <a:ext cx="4375150" cy="340289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P28"/>
  <sheetViews>
    <sheetView showGridLines="0" showRowColHeaders="0" tabSelected="1" zoomScale="90" zoomScaleNormal="90" workbookViewId="0">
      <selection activeCell="H26" sqref="H26:I26"/>
    </sheetView>
  </sheetViews>
  <sheetFormatPr defaultColWidth="8.85546875" defaultRowHeight="12.75"/>
  <cols>
    <col min="1" max="1" width="8.85546875" style="4"/>
    <col min="2" max="2" width="0.85546875" style="4" customWidth="1"/>
    <col min="3" max="3" width="1.28515625" style="4" customWidth="1"/>
    <col min="4" max="4" width="10.7109375" style="4" customWidth="1"/>
    <col min="5" max="5" width="15.5703125" style="4" customWidth="1"/>
    <col min="6" max="6" width="18.42578125" style="4" customWidth="1"/>
    <col min="7" max="7" width="1.85546875" style="4" customWidth="1"/>
    <col min="8" max="9" width="10.7109375" style="4" customWidth="1"/>
    <col min="10" max="10" width="14.42578125" style="4" customWidth="1"/>
    <col min="11" max="13" width="10.7109375" style="4" customWidth="1"/>
    <col min="14" max="14" width="17.140625" style="4" customWidth="1"/>
    <col min="15" max="15" width="1.140625" style="4" customWidth="1"/>
    <col min="16" max="16" width="0.7109375" style="4" customWidth="1"/>
    <col min="17" max="17" width="0.85546875" style="4" customWidth="1"/>
    <col min="18" max="18" width="15.85546875" style="4" customWidth="1"/>
    <col min="19" max="20" width="8.85546875" style="4"/>
    <col min="21" max="21" width="5.42578125" style="4" customWidth="1"/>
    <col min="22" max="22" width="11.5703125" style="4" customWidth="1"/>
    <col min="23" max="23" width="11.7109375" style="4" customWidth="1"/>
    <col min="24" max="16384" width="8.85546875" style="4"/>
  </cols>
  <sheetData>
    <row r="1" spans="2:16" customFormat="1"/>
    <row r="3" spans="2:16" ht="3.6" customHeight="1">
      <c r="B3" s="52"/>
      <c r="C3" s="49"/>
      <c r="D3" s="50"/>
      <c r="E3" s="50"/>
      <c r="F3" s="50"/>
      <c r="G3" s="50"/>
      <c r="H3" s="50"/>
      <c r="I3" s="50"/>
      <c r="J3" s="50"/>
      <c r="K3" s="50"/>
      <c r="L3" s="50"/>
      <c r="M3" s="50"/>
      <c r="N3" s="50"/>
      <c r="O3" s="51"/>
      <c r="P3" s="52"/>
    </row>
    <row r="4" spans="2:16" ht="25.5" customHeight="1">
      <c r="B4" s="52"/>
      <c r="C4" s="41"/>
      <c r="D4" s="42" t="s">
        <v>196</v>
      </c>
      <c r="E4" s="43"/>
      <c r="F4" s="43"/>
      <c r="G4" s="44"/>
      <c r="H4" s="44"/>
      <c r="I4" s="44"/>
      <c r="J4" s="44"/>
      <c r="K4" s="44"/>
      <c r="L4" s="44"/>
      <c r="M4" s="44"/>
      <c r="N4" s="44"/>
      <c r="O4" s="45"/>
      <c r="P4" s="52"/>
    </row>
    <row r="5" spans="2:16">
      <c r="B5" s="52"/>
      <c r="C5" s="41"/>
      <c r="D5" s="69"/>
      <c r="E5" s="69"/>
      <c r="F5" s="69"/>
      <c r="G5" s="69"/>
      <c r="H5" s="69"/>
      <c r="I5" s="69"/>
      <c r="J5" s="69"/>
      <c r="K5" s="69"/>
      <c r="L5" s="69"/>
      <c r="M5" s="69"/>
      <c r="N5" s="69"/>
      <c r="O5" s="70"/>
      <c r="P5" s="52"/>
    </row>
    <row r="6" spans="2:16" ht="38.1" customHeight="1" thickBot="1">
      <c r="B6" s="52"/>
      <c r="C6" s="41"/>
      <c r="D6" s="88" t="s">
        <v>197</v>
      </c>
      <c r="E6" s="79"/>
      <c r="F6" s="79"/>
      <c r="G6" s="79"/>
      <c r="H6" s="79"/>
      <c r="I6" s="79"/>
      <c r="J6" s="79"/>
      <c r="K6" s="44"/>
      <c r="L6" s="44"/>
      <c r="M6" s="44"/>
      <c r="N6" s="44"/>
      <c r="O6" s="45"/>
      <c r="P6" s="52"/>
    </row>
    <row r="7" spans="2:16" ht="23.45" customHeight="1" thickTop="1">
      <c r="B7" s="52"/>
      <c r="C7" s="41"/>
      <c r="D7" s="61"/>
      <c r="E7" s="62" t="s">
        <v>178</v>
      </c>
      <c r="F7" s="63" t="s">
        <v>179</v>
      </c>
      <c r="G7" s="44"/>
      <c r="H7" s="3"/>
      <c r="I7" s="22" t="s">
        <v>12</v>
      </c>
      <c r="J7" s="22" t="s">
        <v>50</v>
      </c>
      <c r="K7" s="44"/>
      <c r="O7" s="45"/>
      <c r="P7" s="52"/>
    </row>
    <row r="8" spans="2:16" ht="23.45" customHeight="1">
      <c r="B8" s="52"/>
      <c r="C8" s="41"/>
      <c r="D8" s="64" t="s">
        <v>116</v>
      </c>
      <c r="E8" s="39">
        <v>3</v>
      </c>
      <c r="F8" s="65">
        <v>6</v>
      </c>
      <c r="G8" s="44"/>
      <c r="H8" s="60" t="s">
        <v>116</v>
      </c>
      <c r="I8" s="75" t="str">
        <f>VLOOKUP(E8,'Rasi &amp; Nakshatra'!$E$16:$F$28,2,FALSE)</f>
        <v>Mithuna</v>
      </c>
      <c r="J8" s="75" t="str">
        <f>VLOOKUP(F8,'Rasi &amp; Nakshatra'!$H$16:$I$42,2,FALSE)</f>
        <v>Arudra</v>
      </c>
      <c r="K8" s="44"/>
      <c r="O8" s="45"/>
      <c r="P8" s="52"/>
    </row>
    <row r="9" spans="2:16" ht="23.45" customHeight="1" thickBot="1">
      <c r="B9" s="52"/>
      <c r="C9" s="41"/>
      <c r="D9" s="66" t="s">
        <v>117</v>
      </c>
      <c r="E9" s="67">
        <v>7</v>
      </c>
      <c r="F9" s="68">
        <v>20</v>
      </c>
      <c r="G9" s="44"/>
      <c r="H9" s="35" t="s">
        <v>117</v>
      </c>
      <c r="I9" s="75" t="str">
        <f>VLOOKUP(E9,'Rasi &amp; Nakshatra'!$E$16:$F$28,2,FALSE)</f>
        <v>Tula</v>
      </c>
      <c r="J9" s="75" t="str">
        <f>VLOOKUP(F9,'Rasi &amp; Nakshatra'!$H$16:$I$42,2,FALSE)</f>
        <v>Poorvashadha</v>
      </c>
      <c r="K9" s="44"/>
      <c r="O9" s="45"/>
      <c r="P9" s="52"/>
    </row>
    <row r="10" spans="2:16" ht="12" customHeight="1" thickTop="1">
      <c r="B10" s="52"/>
      <c r="C10" s="41"/>
      <c r="D10" s="46"/>
      <c r="E10" s="46"/>
      <c r="F10" s="46"/>
      <c r="G10" s="46"/>
      <c r="H10" s="46"/>
      <c r="I10" s="46"/>
      <c r="J10" s="46"/>
      <c r="K10" s="46"/>
      <c r="L10" s="44"/>
      <c r="M10" s="44"/>
      <c r="N10" s="44"/>
      <c r="O10" s="45"/>
      <c r="P10" s="52"/>
    </row>
    <row r="11" spans="2:16">
      <c r="B11" s="52"/>
      <c r="C11" s="41"/>
      <c r="D11" s="40"/>
      <c r="E11" s="40"/>
      <c r="F11" s="40"/>
      <c r="G11" s="40"/>
      <c r="H11" s="40"/>
      <c r="I11" s="40"/>
      <c r="J11" s="40"/>
      <c r="K11" s="40"/>
      <c r="L11" s="44"/>
      <c r="M11" s="44"/>
      <c r="N11" s="44"/>
      <c r="O11" s="45"/>
      <c r="P11" s="52"/>
    </row>
    <row r="12" spans="2:16">
      <c r="B12" s="52"/>
      <c r="C12" s="41"/>
      <c r="D12" s="47" t="s">
        <v>176</v>
      </c>
      <c r="E12" s="48"/>
      <c r="F12" s="48"/>
      <c r="G12" s="48"/>
      <c r="H12" s="48"/>
      <c r="I12" s="48"/>
      <c r="J12" s="48"/>
      <c r="K12" s="48"/>
      <c r="L12" s="48"/>
      <c r="M12" s="48"/>
      <c r="N12" s="48"/>
      <c r="O12" s="45"/>
      <c r="P12" s="52"/>
    </row>
    <row r="13" spans="2:16">
      <c r="B13" s="52"/>
      <c r="C13" s="41"/>
      <c r="D13" s="48"/>
      <c r="E13" s="48"/>
      <c r="F13" s="48"/>
      <c r="G13" s="48"/>
      <c r="H13" s="48"/>
      <c r="I13" s="48"/>
      <c r="J13" s="48"/>
      <c r="K13" s="48"/>
      <c r="L13" s="48"/>
      <c r="M13" s="48"/>
      <c r="N13" s="48"/>
      <c r="O13" s="45"/>
      <c r="P13" s="52"/>
    </row>
    <row r="14" spans="2:16" ht="25.5">
      <c r="B14" s="52"/>
      <c r="C14" s="41"/>
      <c r="D14" s="24" t="s">
        <v>11</v>
      </c>
      <c r="E14" s="24" t="s">
        <v>10</v>
      </c>
      <c r="F14" s="7" t="s">
        <v>171</v>
      </c>
      <c r="G14" s="48"/>
      <c r="H14" s="7" t="s">
        <v>173</v>
      </c>
      <c r="I14" s="48"/>
      <c r="J14" s="33" t="s">
        <v>173</v>
      </c>
      <c r="K14" s="22" t="s">
        <v>174</v>
      </c>
      <c r="L14" s="22" t="s">
        <v>175</v>
      </c>
      <c r="M14" s="71"/>
      <c r="N14" s="71"/>
      <c r="O14" s="45"/>
      <c r="P14" s="52"/>
    </row>
    <row r="15" spans="2:16">
      <c r="B15" s="52"/>
      <c r="C15" s="41"/>
      <c r="D15" s="23">
        <v>1</v>
      </c>
      <c r="E15" s="6" t="s">
        <v>0</v>
      </c>
      <c r="F15" s="23">
        <v>3</v>
      </c>
      <c r="G15" s="48"/>
      <c r="H15" s="23">
        <f>'1Dina'!E2</f>
        <v>3</v>
      </c>
      <c r="I15" s="48"/>
      <c r="J15" s="82">
        <f>H25</f>
        <v>29</v>
      </c>
      <c r="K15" s="81">
        <f>I25</f>
        <v>0.80555555555555558</v>
      </c>
      <c r="L15" s="83" t="str">
        <f>H26</f>
        <v>Excellent</v>
      </c>
      <c r="M15" s="29"/>
      <c r="N15" s="29"/>
      <c r="O15" s="45"/>
      <c r="P15" s="52"/>
    </row>
    <row r="16" spans="2:16">
      <c r="B16" s="52"/>
      <c r="C16" s="41"/>
      <c r="D16" s="23">
        <v>2</v>
      </c>
      <c r="E16" s="6" t="s">
        <v>20</v>
      </c>
      <c r="F16" s="23">
        <v>4</v>
      </c>
      <c r="G16" s="48"/>
      <c r="H16" s="23">
        <f>'2Gana'!E2</f>
        <v>4</v>
      </c>
      <c r="I16" s="48"/>
      <c r="J16" s="82"/>
      <c r="K16" s="81"/>
      <c r="L16" s="83"/>
      <c r="M16" s="29"/>
      <c r="N16" s="29"/>
      <c r="O16" s="45"/>
      <c r="P16" s="52"/>
    </row>
    <row r="17" spans="2:16">
      <c r="B17" s="52"/>
      <c r="C17" s="41"/>
      <c r="D17" s="23">
        <v>3</v>
      </c>
      <c r="E17" s="6" t="s">
        <v>1</v>
      </c>
      <c r="F17" s="23">
        <v>4</v>
      </c>
      <c r="G17" s="48"/>
      <c r="H17" s="23">
        <f>'3Yoni'!E2</f>
        <v>1</v>
      </c>
      <c r="I17" s="48"/>
      <c r="L17" s="29"/>
      <c r="M17" s="29"/>
      <c r="N17" s="29"/>
      <c r="O17" s="45"/>
      <c r="P17" s="52"/>
    </row>
    <row r="18" spans="2:16">
      <c r="B18" s="52"/>
      <c r="C18" s="41"/>
      <c r="D18" s="23">
        <v>4</v>
      </c>
      <c r="E18" s="6" t="s">
        <v>2</v>
      </c>
      <c r="F18" s="23">
        <v>7</v>
      </c>
      <c r="G18" s="48"/>
      <c r="H18" s="23">
        <f>'4Rasi'!E2</f>
        <v>7</v>
      </c>
      <c r="I18" s="48"/>
      <c r="L18" s="29"/>
      <c r="M18" s="29"/>
      <c r="N18" s="29"/>
      <c r="O18" s="45"/>
      <c r="P18" s="52"/>
    </row>
    <row r="19" spans="2:16">
      <c r="B19" s="52"/>
      <c r="C19" s="41"/>
      <c r="D19" s="23">
        <v>5</v>
      </c>
      <c r="E19" s="6" t="s">
        <v>3</v>
      </c>
      <c r="F19" s="23">
        <v>5</v>
      </c>
      <c r="G19" s="48"/>
      <c r="H19" s="23">
        <f>'5Rasi-Adhipati'!E2</f>
        <v>5</v>
      </c>
      <c r="I19" s="48"/>
      <c r="L19" s="29"/>
      <c r="M19" s="29"/>
      <c r="N19" s="29"/>
      <c r="O19" s="45"/>
      <c r="P19" s="52"/>
    </row>
    <row r="20" spans="2:16">
      <c r="B20" s="52"/>
      <c r="C20" s="41"/>
      <c r="D20" s="23">
        <v>6</v>
      </c>
      <c r="E20" s="6" t="s">
        <v>4</v>
      </c>
      <c r="F20" s="23">
        <v>5</v>
      </c>
      <c r="G20" s="48"/>
      <c r="H20" s="23">
        <f>'6Rajju'!E2</f>
        <v>5</v>
      </c>
      <c r="I20" s="48"/>
      <c r="J20" s="48"/>
      <c r="K20" s="48"/>
      <c r="L20" s="48"/>
      <c r="M20" s="48"/>
      <c r="N20" s="48"/>
      <c r="O20" s="45"/>
      <c r="P20" s="52"/>
    </row>
    <row r="21" spans="2:16">
      <c r="B21" s="52"/>
      <c r="C21" s="41"/>
      <c r="D21" s="23">
        <v>7</v>
      </c>
      <c r="E21" s="6" t="s">
        <v>5</v>
      </c>
      <c r="F21" s="23">
        <v>2</v>
      </c>
      <c r="G21" s="48"/>
      <c r="H21" s="23">
        <f>'7Vedha'!E2</f>
        <v>2</v>
      </c>
      <c r="I21" s="48"/>
      <c r="J21" s="48"/>
      <c r="K21" s="48"/>
      <c r="L21" s="48"/>
      <c r="M21" s="48"/>
      <c r="N21" s="48"/>
      <c r="O21" s="45"/>
      <c r="P21" s="52"/>
    </row>
    <row r="22" spans="2:16">
      <c r="B22" s="52"/>
      <c r="C22" s="41"/>
      <c r="D22" s="23">
        <v>8</v>
      </c>
      <c r="E22" s="6" t="s">
        <v>6</v>
      </c>
      <c r="F22" s="23">
        <v>2</v>
      </c>
      <c r="G22" s="48"/>
      <c r="H22" s="23">
        <f>'8Vasya'!E2</f>
        <v>0</v>
      </c>
      <c r="I22" s="48"/>
      <c r="J22" s="48"/>
      <c r="K22" s="48"/>
      <c r="L22" s="48"/>
      <c r="M22" s="48"/>
      <c r="N22" s="48"/>
      <c r="O22" s="45"/>
      <c r="P22" s="52"/>
    </row>
    <row r="23" spans="2:16">
      <c r="B23" s="52"/>
      <c r="C23" s="41"/>
      <c r="D23" s="23">
        <v>9</v>
      </c>
      <c r="E23" s="6" t="s">
        <v>7</v>
      </c>
      <c r="F23" s="23">
        <v>2</v>
      </c>
      <c r="G23" s="48"/>
      <c r="H23" s="23">
        <f>'9Mahendra'!E2</f>
        <v>0</v>
      </c>
      <c r="I23" s="48"/>
      <c r="J23" s="48"/>
      <c r="K23" s="48"/>
      <c r="L23" s="48"/>
      <c r="M23" s="48"/>
      <c r="N23" s="48"/>
      <c r="O23" s="45"/>
      <c r="P23" s="52"/>
    </row>
    <row r="24" spans="2:16">
      <c r="B24" s="52"/>
      <c r="C24" s="41"/>
      <c r="D24" s="23">
        <v>10</v>
      </c>
      <c r="E24" s="6" t="s">
        <v>8</v>
      </c>
      <c r="F24" s="23">
        <v>2</v>
      </c>
      <c r="G24" s="48"/>
      <c r="H24" s="23">
        <f>'10StreeDeergha'!E2</f>
        <v>2</v>
      </c>
      <c r="I24" s="48"/>
      <c r="J24" s="48"/>
      <c r="K24" s="48"/>
      <c r="L24" s="48"/>
      <c r="M24" s="48"/>
      <c r="N24" s="48"/>
      <c r="O24" s="45"/>
      <c r="P24" s="52"/>
    </row>
    <row r="25" spans="2:16">
      <c r="B25" s="52"/>
      <c r="C25" s="41"/>
      <c r="D25" s="23"/>
      <c r="E25" s="76" t="s">
        <v>9</v>
      </c>
      <c r="F25" s="24">
        <f>SUM(F15:F24)</f>
        <v>36</v>
      </c>
      <c r="G25" s="48"/>
      <c r="H25" s="22">
        <f>SUM(H15:H24)</f>
        <v>29</v>
      </c>
      <c r="I25" s="34">
        <f>H25/F25</f>
        <v>0.80555555555555558</v>
      </c>
      <c r="J25" s="48"/>
      <c r="K25" s="48"/>
      <c r="L25" s="48"/>
      <c r="M25" s="48"/>
      <c r="N25" s="48"/>
      <c r="O25" s="45"/>
      <c r="P25" s="52"/>
    </row>
    <row r="26" spans="2:16">
      <c r="B26" s="52"/>
      <c r="C26" s="41"/>
      <c r="D26" s="48"/>
      <c r="E26" s="48"/>
      <c r="F26" s="48"/>
      <c r="G26" s="48"/>
      <c r="H26" s="80" t="str">
        <f>IF(H25&lt;18,'Rasi &amp; Nakshatra'!L16,IF(H25&lt;23,'Rasi &amp; Nakshatra'!L17,IF(H25&lt;26,'Rasi &amp; Nakshatra'!L18,IF(H25&lt;29,'Rasi &amp; Nakshatra'!L19,'Rasi &amp; Nakshatra'!L20))))</f>
        <v>Excellent</v>
      </c>
      <c r="I26" s="80"/>
      <c r="J26" s="48"/>
      <c r="K26" s="48"/>
      <c r="L26" s="48"/>
      <c r="M26" s="48"/>
      <c r="N26" s="48"/>
      <c r="O26" s="45"/>
      <c r="P26" s="52"/>
    </row>
    <row r="27" spans="2:16" ht="5.0999999999999996" customHeight="1">
      <c r="B27" s="52"/>
      <c r="C27" s="41"/>
      <c r="D27" s="48"/>
      <c r="E27" s="48"/>
      <c r="F27" s="48"/>
      <c r="G27" s="48"/>
      <c r="H27" s="56"/>
      <c r="I27" s="56"/>
      <c r="J27" s="48"/>
      <c r="K27" s="48"/>
      <c r="L27" s="48"/>
      <c r="M27" s="48"/>
      <c r="N27" s="48"/>
      <c r="O27" s="45"/>
      <c r="P27" s="52"/>
    </row>
    <row r="28" spans="2:16" ht="3.6" customHeight="1">
      <c r="B28" s="52"/>
      <c r="C28" s="53"/>
      <c r="D28" s="54"/>
      <c r="E28" s="54"/>
      <c r="F28" s="54"/>
      <c r="G28" s="54"/>
      <c r="H28" s="54"/>
      <c r="I28" s="54"/>
      <c r="J28" s="54"/>
      <c r="K28" s="54"/>
      <c r="L28" s="54"/>
      <c r="M28" s="54"/>
      <c r="N28" s="54"/>
      <c r="O28" s="55"/>
      <c r="P28" s="52"/>
    </row>
  </sheetData>
  <mergeCells count="5">
    <mergeCell ref="D6:J6"/>
    <mergeCell ref="H26:I26"/>
    <mergeCell ref="K15:K16"/>
    <mergeCell ref="J15:J16"/>
    <mergeCell ref="L15:L16"/>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dimension ref="C2:G36"/>
  <sheetViews>
    <sheetView topLeftCell="B1"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6" width="8.85546875" style="11"/>
    <col min="7" max="7" width="10.85546875" style="11" bestFit="1" customWidth="1"/>
    <col min="8" max="16384" width="8.85546875" style="11"/>
  </cols>
  <sheetData>
    <row r="2" spans="3:7" ht="26.25">
      <c r="C2" s="16">
        <v>9</v>
      </c>
      <c r="D2" s="16" t="s">
        <v>7</v>
      </c>
      <c r="E2" s="15">
        <f>IF(G5=1,2,0)</f>
        <v>0</v>
      </c>
    </row>
    <row r="4" spans="3:7">
      <c r="C4" s="24" t="s">
        <v>103</v>
      </c>
      <c r="D4" s="24" t="s">
        <v>50</v>
      </c>
      <c r="E4" s="24" t="s">
        <v>104</v>
      </c>
      <c r="F4" s="24" t="s">
        <v>106</v>
      </c>
      <c r="G4" s="24" t="s">
        <v>170</v>
      </c>
    </row>
    <row r="5" spans="3:7" ht="15">
      <c r="C5" s="5" t="s">
        <v>116</v>
      </c>
      <c r="D5" s="12" t="str">
        <f>'Koota System'!J8</f>
        <v>Arudra</v>
      </c>
      <c r="E5" s="5">
        <f>VLOOKUP(D5,$D$10:$E$36,2,)</f>
        <v>6</v>
      </c>
      <c r="F5" s="5">
        <f>IF(E5&lt;=E6,E6-E5+1,27-(E5-E6)+1)</f>
        <v>15</v>
      </c>
      <c r="G5" s="5">
        <f>COUNTIF(G10:G16,F5)</f>
        <v>0</v>
      </c>
    </row>
    <row r="6" spans="3:7" ht="15">
      <c r="C6" s="5" t="s">
        <v>117</v>
      </c>
      <c r="D6" s="12" t="str">
        <f>'Koota System'!J9</f>
        <v>Poorvashadha</v>
      </c>
      <c r="E6" s="5">
        <f>VLOOKUP(D6,$D$10:$E$36,2,)</f>
        <v>20</v>
      </c>
      <c r="F6" s="5"/>
      <c r="G6" s="5"/>
    </row>
    <row r="9" spans="3:7" ht="15">
      <c r="C9" s="24" t="s">
        <v>11</v>
      </c>
      <c r="D9" s="19" t="s">
        <v>50</v>
      </c>
      <c r="E9" s="13" t="s">
        <v>104</v>
      </c>
      <c r="G9" s="14" t="s">
        <v>169</v>
      </c>
    </row>
    <row r="10" spans="3:7">
      <c r="C10" s="17">
        <v>1</v>
      </c>
      <c r="D10" s="20" t="s">
        <v>23</v>
      </c>
      <c r="E10" s="17">
        <v>1</v>
      </c>
      <c r="G10" s="5">
        <v>4</v>
      </c>
    </row>
    <row r="11" spans="3:7">
      <c r="C11" s="17">
        <v>2</v>
      </c>
      <c r="D11" s="20" t="s">
        <v>24</v>
      </c>
      <c r="E11" s="17">
        <v>2</v>
      </c>
      <c r="G11" s="5">
        <v>7</v>
      </c>
    </row>
    <row r="12" spans="3:7">
      <c r="C12" s="17">
        <v>3</v>
      </c>
      <c r="D12" s="20" t="s">
        <v>25</v>
      </c>
      <c r="E12" s="17">
        <v>3</v>
      </c>
      <c r="G12" s="5">
        <v>10</v>
      </c>
    </row>
    <row r="13" spans="3:7">
      <c r="C13" s="17">
        <v>4</v>
      </c>
      <c r="D13" s="20" t="s">
        <v>26</v>
      </c>
      <c r="E13" s="17">
        <v>4</v>
      </c>
      <c r="G13" s="5">
        <v>13</v>
      </c>
    </row>
    <row r="14" spans="3:7">
      <c r="C14" s="17">
        <v>5</v>
      </c>
      <c r="D14" s="20" t="s">
        <v>27</v>
      </c>
      <c r="E14" s="17">
        <v>5</v>
      </c>
      <c r="G14" s="5">
        <v>16</v>
      </c>
    </row>
    <row r="15" spans="3:7">
      <c r="C15" s="17">
        <v>6</v>
      </c>
      <c r="D15" s="20" t="s">
        <v>28</v>
      </c>
      <c r="E15" s="17">
        <v>6</v>
      </c>
      <c r="G15" s="5">
        <v>22</v>
      </c>
    </row>
    <row r="16" spans="3:7">
      <c r="C16" s="17">
        <v>7</v>
      </c>
      <c r="D16" s="20" t="s">
        <v>29</v>
      </c>
      <c r="E16" s="17">
        <v>7</v>
      </c>
      <c r="G16" s="5">
        <v>25</v>
      </c>
    </row>
    <row r="17" spans="3:5">
      <c r="C17" s="17">
        <v>8</v>
      </c>
      <c r="D17" s="20" t="s">
        <v>30</v>
      </c>
      <c r="E17" s="17">
        <v>8</v>
      </c>
    </row>
    <row r="18" spans="3:5">
      <c r="C18" s="17">
        <v>9</v>
      </c>
      <c r="D18" s="20" t="s">
        <v>31</v>
      </c>
      <c r="E18" s="17">
        <v>9</v>
      </c>
    </row>
    <row r="19" spans="3:5">
      <c r="C19" s="17">
        <v>10</v>
      </c>
      <c r="D19" s="20" t="s">
        <v>32</v>
      </c>
      <c r="E19" s="17">
        <v>10</v>
      </c>
    </row>
    <row r="20" spans="3:5">
      <c r="C20" s="17">
        <v>11</v>
      </c>
      <c r="D20" s="20" t="s">
        <v>33</v>
      </c>
      <c r="E20" s="17">
        <v>11</v>
      </c>
    </row>
    <row r="21" spans="3:5">
      <c r="C21" s="17">
        <v>12</v>
      </c>
      <c r="D21" s="20" t="s">
        <v>34</v>
      </c>
      <c r="E21" s="17">
        <v>12</v>
      </c>
    </row>
    <row r="22" spans="3:5">
      <c r="C22" s="17">
        <v>13</v>
      </c>
      <c r="D22" s="20" t="s">
        <v>35</v>
      </c>
      <c r="E22" s="17">
        <v>13</v>
      </c>
    </row>
    <row r="23" spans="3:5">
      <c r="C23" s="17">
        <v>14</v>
      </c>
      <c r="D23" s="20" t="s">
        <v>36</v>
      </c>
      <c r="E23" s="17">
        <v>14</v>
      </c>
    </row>
    <row r="24" spans="3:5">
      <c r="C24" s="17">
        <v>15</v>
      </c>
      <c r="D24" s="20" t="s">
        <v>37</v>
      </c>
      <c r="E24" s="17">
        <v>15</v>
      </c>
    </row>
    <row r="25" spans="3:5">
      <c r="C25" s="17">
        <v>16</v>
      </c>
      <c r="D25" s="20" t="s">
        <v>38</v>
      </c>
      <c r="E25" s="17">
        <v>16</v>
      </c>
    </row>
    <row r="26" spans="3:5">
      <c r="C26" s="17">
        <v>17</v>
      </c>
      <c r="D26" s="20" t="s">
        <v>39</v>
      </c>
      <c r="E26" s="17">
        <v>17</v>
      </c>
    </row>
    <row r="27" spans="3:5">
      <c r="C27" s="17">
        <v>18</v>
      </c>
      <c r="D27" s="20" t="s">
        <v>40</v>
      </c>
      <c r="E27" s="17">
        <v>18</v>
      </c>
    </row>
    <row r="28" spans="3:5">
      <c r="C28" s="17">
        <v>19</v>
      </c>
      <c r="D28" s="20" t="s">
        <v>41</v>
      </c>
      <c r="E28" s="17">
        <v>19</v>
      </c>
    </row>
    <row r="29" spans="3:5">
      <c r="C29" s="17">
        <v>20</v>
      </c>
      <c r="D29" s="20" t="s">
        <v>42</v>
      </c>
      <c r="E29" s="17">
        <v>20</v>
      </c>
    </row>
    <row r="30" spans="3:5">
      <c r="C30" s="17">
        <v>21</v>
      </c>
      <c r="D30" s="20" t="s">
        <v>43</v>
      </c>
      <c r="E30" s="17">
        <v>21</v>
      </c>
    </row>
    <row r="31" spans="3:5">
      <c r="C31" s="17">
        <v>22</v>
      </c>
      <c r="D31" s="20" t="s">
        <v>44</v>
      </c>
      <c r="E31" s="17">
        <v>22</v>
      </c>
    </row>
    <row r="32" spans="3:5">
      <c r="C32" s="17">
        <v>23</v>
      </c>
      <c r="D32" s="20" t="s">
        <v>45</v>
      </c>
      <c r="E32" s="17">
        <v>23</v>
      </c>
    </row>
    <row r="33" spans="3:5">
      <c r="C33" s="17">
        <v>24</v>
      </c>
      <c r="D33" s="20" t="s">
        <v>46</v>
      </c>
      <c r="E33" s="17">
        <v>24</v>
      </c>
    </row>
    <row r="34" spans="3:5">
      <c r="C34" s="17">
        <v>25</v>
      </c>
      <c r="D34" s="20" t="s">
        <v>47</v>
      </c>
      <c r="E34" s="17">
        <v>25</v>
      </c>
    </row>
    <row r="35" spans="3:5">
      <c r="C35" s="17">
        <v>26</v>
      </c>
      <c r="D35" s="20" t="s">
        <v>48</v>
      </c>
      <c r="E35" s="17">
        <v>26</v>
      </c>
    </row>
    <row r="36" spans="3:5">
      <c r="C36" s="17">
        <v>27</v>
      </c>
      <c r="D36" s="20" t="s">
        <v>49</v>
      </c>
      <c r="E36" s="17">
        <v>27</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dimension ref="C2:G36"/>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6" width="8.85546875" style="11"/>
    <col min="7" max="7" width="10.85546875" style="11" bestFit="1" customWidth="1"/>
    <col min="8" max="16384" width="8.85546875" style="11"/>
  </cols>
  <sheetData>
    <row r="2" spans="3:7" ht="26.25">
      <c r="C2" s="16">
        <v>10</v>
      </c>
      <c r="D2" s="16" t="s">
        <v>8</v>
      </c>
      <c r="E2" s="15">
        <f>IF(F5&gt;13,2,0)</f>
        <v>2</v>
      </c>
    </row>
    <row r="4" spans="3:7">
      <c r="C4" s="24" t="s">
        <v>103</v>
      </c>
      <c r="D4" s="24" t="s">
        <v>50</v>
      </c>
      <c r="E4" s="24" t="s">
        <v>104</v>
      </c>
      <c r="F4" s="24" t="s">
        <v>106</v>
      </c>
      <c r="G4" s="24"/>
    </row>
    <row r="5" spans="3:7" ht="15">
      <c r="C5" s="5" t="s">
        <v>116</v>
      </c>
      <c r="D5" s="12" t="str">
        <f>'Koota System'!J8</f>
        <v>Arudra</v>
      </c>
      <c r="E5" s="5">
        <f>VLOOKUP(D5,$D$10:$E$36,2,)</f>
        <v>6</v>
      </c>
      <c r="F5" s="5">
        <f>IF(E5&lt;=E6,E6-E5+1,27-(E5-E6)+1)</f>
        <v>15</v>
      </c>
      <c r="G5" s="5"/>
    </row>
    <row r="6" spans="3:7" ht="15">
      <c r="C6" s="5" t="s">
        <v>117</v>
      </c>
      <c r="D6" s="12" t="str">
        <f>'Koota System'!J9</f>
        <v>Poorvashadha</v>
      </c>
      <c r="E6" s="5">
        <f>VLOOKUP(D6,$D$10:$E$36,2,)</f>
        <v>20</v>
      </c>
      <c r="F6" s="5"/>
      <c r="G6" s="5"/>
    </row>
    <row r="9" spans="3:7" ht="15">
      <c r="C9" s="24" t="s">
        <v>11</v>
      </c>
      <c r="D9" s="19" t="s">
        <v>50</v>
      </c>
      <c r="E9" s="13" t="s">
        <v>104</v>
      </c>
      <c r="G9" s="32"/>
    </row>
    <row r="10" spans="3:7">
      <c r="C10" s="17">
        <v>1</v>
      </c>
      <c r="D10" s="20" t="s">
        <v>23</v>
      </c>
      <c r="E10" s="17">
        <v>1</v>
      </c>
      <c r="G10" s="28"/>
    </row>
    <row r="11" spans="3:7">
      <c r="C11" s="17">
        <v>2</v>
      </c>
      <c r="D11" s="20" t="s">
        <v>24</v>
      </c>
      <c r="E11" s="17">
        <v>2</v>
      </c>
      <c r="G11" s="28"/>
    </row>
    <row r="12" spans="3:7">
      <c r="C12" s="17">
        <v>3</v>
      </c>
      <c r="D12" s="20" t="s">
        <v>25</v>
      </c>
      <c r="E12" s="17">
        <v>3</v>
      </c>
      <c r="G12" s="28"/>
    </row>
    <row r="13" spans="3:7">
      <c r="C13" s="17">
        <v>4</v>
      </c>
      <c r="D13" s="20" t="s">
        <v>26</v>
      </c>
      <c r="E13" s="17">
        <v>4</v>
      </c>
      <c r="G13" s="28"/>
    </row>
    <row r="14" spans="3:7">
      <c r="C14" s="17">
        <v>5</v>
      </c>
      <c r="D14" s="20" t="s">
        <v>27</v>
      </c>
      <c r="E14" s="17">
        <v>5</v>
      </c>
      <c r="G14" s="28"/>
    </row>
    <row r="15" spans="3:7">
      <c r="C15" s="17">
        <v>6</v>
      </c>
      <c r="D15" s="20" t="s">
        <v>28</v>
      </c>
      <c r="E15" s="17">
        <v>6</v>
      </c>
      <c r="G15" s="28"/>
    </row>
    <row r="16" spans="3:7">
      <c r="C16" s="17">
        <v>7</v>
      </c>
      <c r="D16" s="20" t="s">
        <v>29</v>
      </c>
      <c r="E16" s="17">
        <v>7</v>
      </c>
      <c r="G16" s="28"/>
    </row>
    <row r="17" spans="3:5">
      <c r="C17" s="17">
        <v>8</v>
      </c>
      <c r="D17" s="20" t="s">
        <v>30</v>
      </c>
      <c r="E17" s="17">
        <v>8</v>
      </c>
    </row>
    <row r="18" spans="3:5">
      <c r="C18" s="17">
        <v>9</v>
      </c>
      <c r="D18" s="20" t="s">
        <v>31</v>
      </c>
      <c r="E18" s="17">
        <v>9</v>
      </c>
    </row>
    <row r="19" spans="3:5">
      <c r="C19" s="17">
        <v>10</v>
      </c>
      <c r="D19" s="20" t="s">
        <v>32</v>
      </c>
      <c r="E19" s="17">
        <v>10</v>
      </c>
    </row>
    <row r="20" spans="3:5">
      <c r="C20" s="17">
        <v>11</v>
      </c>
      <c r="D20" s="20" t="s">
        <v>33</v>
      </c>
      <c r="E20" s="17">
        <v>11</v>
      </c>
    </row>
    <row r="21" spans="3:5">
      <c r="C21" s="17">
        <v>12</v>
      </c>
      <c r="D21" s="20" t="s">
        <v>34</v>
      </c>
      <c r="E21" s="17">
        <v>12</v>
      </c>
    </row>
    <row r="22" spans="3:5">
      <c r="C22" s="17">
        <v>13</v>
      </c>
      <c r="D22" s="20" t="s">
        <v>35</v>
      </c>
      <c r="E22" s="17">
        <v>13</v>
      </c>
    </row>
    <row r="23" spans="3:5">
      <c r="C23" s="17">
        <v>14</v>
      </c>
      <c r="D23" s="20" t="s">
        <v>36</v>
      </c>
      <c r="E23" s="17">
        <v>14</v>
      </c>
    </row>
    <row r="24" spans="3:5">
      <c r="C24" s="17">
        <v>15</v>
      </c>
      <c r="D24" s="20" t="s">
        <v>37</v>
      </c>
      <c r="E24" s="17">
        <v>15</v>
      </c>
    </row>
    <row r="25" spans="3:5">
      <c r="C25" s="17">
        <v>16</v>
      </c>
      <c r="D25" s="20" t="s">
        <v>38</v>
      </c>
      <c r="E25" s="17">
        <v>16</v>
      </c>
    </row>
    <row r="26" spans="3:5">
      <c r="C26" s="17">
        <v>17</v>
      </c>
      <c r="D26" s="20" t="s">
        <v>39</v>
      </c>
      <c r="E26" s="17">
        <v>17</v>
      </c>
    </row>
    <row r="27" spans="3:5">
      <c r="C27" s="17">
        <v>18</v>
      </c>
      <c r="D27" s="20" t="s">
        <v>40</v>
      </c>
      <c r="E27" s="17">
        <v>18</v>
      </c>
    </row>
    <row r="28" spans="3:5">
      <c r="C28" s="17">
        <v>19</v>
      </c>
      <c r="D28" s="20" t="s">
        <v>41</v>
      </c>
      <c r="E28" s="17">
        <v>19</v>
      </c>
    </row>
    <row r="29" spans="3:5">
      <c r="C29" s="17">
        <v>20</v>
      </c>
      <c r="D29" s="20" t="s">
        <v>42</v>
      </c>
      <c r="E29" s="17">
        <v>20</v>
      </c>
    </row>
    <row r="30" spans="3:5">
      <c r="C30" s="17">
        <v>21</v>
      </c>
      <c r="D30" s="20" t="s">
        <v>43</v>
      </c>
      <c r="E30" s="17">
        <v>21</v>
      </c>
    </row>
    <row r="31" spans="3:5">
      <c r="C31" s="17">
        <v>22</v>
      </c>
      <c r="D31" s="20" t="s">
        <v>44</v>
      </c>
      <c r="E31" s="17">
        <v>22</v>
      </c>
    </row>
    <row r="32" spans="3:5">
      <c r="C32" s="17">
        <v>23</v>
      </c>
      <c r="D32" s="20" t="s">
        <v>45</v>
      </c>
      <c r="E32" s="17">
        <v>23</v>
      </c>
    </row>
    <row r="33" spans="3:5">
      <c r="C33" s="17">
        <v>24</v>
      </c>
      <c r="D33" s="20" t="s">
        <v>46</v>
      </c>
      <c r="E33" s="17">
        <v>24</v>
      </c>
    </row>
    <row r="34" spans="3:5">
      <c r="C34" s="17">
        <v>25</v>
      </c>
      <c r="D34" s="20" t="s">
        <v>47</v>
      </c>
      <c r="E34" s="17">
        <v>25</v>
      </c>
    </row>
    <row r="35" spans="3:5">
      <c r="C35" s="17">
        <v>26</v>
      </c>
      <c r="D35" s="20" t="s">
        <v>48</v>
      </c>
      <c r="E35" s="17">
        <v>26</v>
      </c>
    </row>
    <row r="36" spans="3:5">
      <c r="C36" s="17">
        <v>27</v>
      </c>
      <c r="D36" s="20" t="s">
        <v>49</v>
      </c>
      <c r="E36" s="17">
        <v>27</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C2:P42"/>
  <sheetViews>
    <sheetView topLeftCell="A13" workbookViewId="0">
      <selection activeCell="K15" sqref="K15:L20"/>
    </sheetView>
  </sheetViews>
  <sheetFormatPr defaultRowHeight="12.75"/>
  <cols>
    <col min="3" max="3" width="14.140625" customWidth="1"/>
    <col min="4" max="4" width="2.140625" customWidth="1"/>
    <col min="5" max="7" width="12.7109375" customWidth="1"/>
    <col min="8" max="8" width="6.7109375" customWidth="1"/>
    <col min="9" max="9" width="17" customWidth="1"/>
    <col min="10" max="16" width="12.7109375" customWidth="1"/>
  </cols>
  <sheetData>
    <row r="2" spans="3:16" ht="13.5" thickBot="1"/>
    <row r="3" spans="3:16" ht="14.25" thickTop="1" thickBot="1">
      <c r="C3" s="24" t="s">
        <v>12</v>
      </c>
      <c r="E3" s="37" t="s">
        <v>125</v>
      </c>
      <c r="F3" s="37" t="s">
        <v>126</v>
      </c>
      <c r="G3" s="37" t="s">
        <v>127</v>
      </c>
      <c r="H3" s="37" t="s">
        <v>91</v>
      </c>
      <c r="I3" s="37" t="s">
        <v>128</v>
      </c>
      <c r="J3" s="37" t="s">
        <v>129</v>
      </c>
      <c r="K3" s="37" t="s">
        <v>130</v>
      </c>
      <c r="L3" s="37" t="s">
        <v>131</v>
      </c>
      <c r="M3" s="37" t="s">
        <v>132</v>
      </c>
      <c r="N3" s="37" t="s">
        <v>133</v>
      </c>
      <c r="O3" s="37" t="s">
        <v>134</v>
      </c>
      <c r="P3" s="37" t="s">
        <v>135</v>
      </c>
    </row>
    <row r="4" spans="3:16" ht="27" thickTop="1" thickBot="1">
      <c r="C4" s="17" t="s">
        <v>125</v>
      </c>
      <c r="E4" s="38" t="s">
        <v>23</v>
      </c>
      <c r="F4" s="38" t="s">
        <v>25</v>
      </c>
      <c r="G4" s="38" t="s">
        <v>27</v>
      </c>
      <c r="H4" s="38" t="s">
        <v>29</v>
      </c>
      <c r="I4" s="38" t="s">
        <v>32</v>
      </c>
      <c r="J4" s="38" t="s">
        <v>34</v>
      </c>
      <c r="K4" s="38" t="s">
        <v>36</v>
      </c>
      <c r="L4" s="38" t="s">
        <v>38</v>
      </c>
      <c r="M4" s="38" t="s">
        <v>41</v>
      </c>
      <c r="N4" s="38" t="s">
        <v>43</v>
      </c>
      <c r="O4" s="38" t="s">
        <v>45</v>
      </c>
      <c r="P4" s="38" t="s">
        <v>47</v>
      </c>
    </row>
    <row r="5" spans="3:16" ht="27" thickTop="1" thickBot="1">
      <c r="C5" s="17" t="s">
        <v>126</v>
      </c>
      <c r="E5" s="38" t="s">
        <v>24</v>
      </c>
      <c r="F5" s="38" t="s">
        <v>26</v>
      </c>
      <c r="G5" s="38" t="s">
        <v>28</v>
      </c>
      <c r="H5" s="38" t="s">
        <v>30</v>
      </c>
      <c r="I5" s="38" t="s">
        <v>33</v>
      </c>
      <c r="J5" s="38" t="s">
        <v>35</v>
      </c>
      <c r="K5" s="38" t="s">
        <v>37</v>
      </c>
      <c r="L5" s="38" t="s">
        <v>39</v>
      </c>
      <c r="M5" s="38" t="s">
        <v>42</v>
      </c>
      <c r="N5" s="38" t="s">
        <v>44</v>
      </c>
      <c r="O5" s="38" t="s">
        <v>46</v>
      </c>
      <c r="P5" s="38" t="s">
        <v>48</v>
      </c>
    </row>
    <row r="6" spans="3:16" ht="27" thickTop="1" thickBot="1">
      <c r="C6" s="17" t="s">
        <v>127</v>
      </c>
      <c r="E6" s="38" t="s">
        <v>25</v>
      </c>
      <c r="F6" s="38" t="s">
        <v>27</v>
      </c>
      <c r="G6" s="38" t="s">
        <v>29</v>
      </c>
      <c r="H6" s="38" t="s">
        <v>31</v>
      </c>
      <c r="I6" s="38" t="s">
        <v>34</v>
      </c>
      <c r="J6" s="38" t="s">
        <v>36</v>
      </c>
      <c r="K6" s="38" t="s">
        <v>38</v>
      </c>
      <c r="L6" s="38" t="s">
        <v>40</v>
      </c>
      <c r="M6" s="38" t="s">
        <v>43</v>
      </c>
      <c r="N6" s="38" t="s">
        <v>45</v>
      </c>
      <c r="O6" s="38" t="s">
        <v>47</v>
      </c>
      <c r="P6" s="38" t="s">
        <v>49</v>
      </c>
    </row>
    <row r="7" spans="3:16" ht="13.5" thickTop="1">
      <c r="C7" s="17" t="s">
        <v>91</v>
      </c>
    </row>
    <row r="8" spans="3:16">
      <c r="C8" s="17" t="s">
        <v>128</v>
      </c>
    </row>
    <row r="9" spans="3:16">
      <c r="C9" s="17" t="s">
        <v>129</v>
      </c>
    </row>
    <row r="10" spans="3:16">
      <c r="C10" s="17" t="s">
        <v>130</v>
      </c>
    </row>
    <row r="11" spans="3:16">
      <c r="C11" s="17" t="s">
        <v>131</v>
      </c>
    </row>
    <row r="12" spans="3:16">
      <c r="C12" s="17" t="s">
        <v>132</v>
      </c>
    </row>
    <row r="13" spans="3:16">
      <c r="C13" s="17" t="s">
        <v>133</v>
      </c>
    </row>
    <row r="14" spans="3:16">
      <c r="C14" s="17" t="s">
        <v>134</v>
      </c>
    </row>
    <row r="15" spans="3:16">
      <c r="C15" s="17" t="s">
        <v>135</v>
      </c>
      <c r="E15" s="59" t="s">
        <v>177</v>
      </c>
      <c r="F15" s="59" t="s">
        <v>12</v>
      </c>
      <c r="H15" s="58" t="s">
        <v>11</v>
      </c>
      <c r="I15" s="74" t="s">
        <v>50</v>
      </c>
      <c r="K15" s="86" t="s">
        <v>92</v>
      </c>
      <c r="L15" s="87"/>
    </row>
    <row r="16" spans="3:16">
      <c r="E16" s="57">
        <v>1</v>
      </c>
      <c r="F16" s="57" t="s">
        <v>125</v>
      </c>
      <c r="H16" s="72">
        <v>1</v>
      </c>
      <c r="I16" s="73" t="s">
        <v>23</v>
      </c>
      <c r="K16" s="6" t="s">
        <v>93</v>
      </c>
      <c r="L16" s="23" t="s">
        <v>94</v>
      </c>
    </row>
    <row r="17" spans="3:12">
      <c r="E17" s="57">
        <v>2</v>
      </c>
      <c r="F17" s="57" t="s">
        <v>126</v>
      </c>
      <c r="H17" s="72">
        <v>2</v>
      </c>
      <c r="I17" s="73" t="s">
        <v>24</v>
      </c>
      <c r="K17" s="6" t="s">
        <v>95</v>
      </c>
      <c r="L17" s="23" t="s">
        <v>96</v>
      </c>
    </row>
    <row r="18" spans="3:12">
      <c r="E18" s="57">
        <v>3</v>
      </c>
      <c r="F18" s="57" t="s">
        <v>127</v>
      </c>
      <c r="H18" s="72">
        <v>3</v>
      </c>
      <c r="I18" s="73" t="s">
        <v>25</v>
      </c>
      <c r="K18" s="6" t="s">
        <v>97</v>
      </c>
      <c r="L18" s="23" t="s">
        <v>98</v>
      </c>
    </row>
    <row r="19" spans="3:12">
      <c r="E19" s="57">
        <v>4</v>
      </c>
      <c r="F19" s="57" t="s">
        <v>91</v>
      </c>
      <c r="H19" s="72">
        <v>4</v>
      </c>
      <c r="I19" s="73" t="s">
        <v>26</v>
      </c>
      <c r="K19" s="6" t="s">
        <v>99</v>
      </c>
      <c r="L19" s="23" t="s">
        <v>100</v>
      </c>
    </row>
    <row r="20" spans="3:12">
      <c r="E20" s="57">
        <v>5</v>
      </c>
      <c r="F20" s="57" t="s">
        <v>128</v>
      </c>
      <c r="H20" s="72">
        <v>5</v>
      </c>
      <c r="I20" s="73" t="s">
        <v>27</v>
      </c>
      <c r="K20" s="6" t="s">
        <v>101</v>
      </c>
      <c r="L20" s="23" t="s">
        <v>102</v>
      </c>
    </row>
    <row r="21" spans="3:12">
      <c r="C21" s="36"/>
      <c r="E21" s="57">
        <v>6</v>
      </c>
      <c r="F21" s="57" t="s">
        <v>129</v>
      </c>
      <c r="H21" s="72">
        <v>6</v>
      </c>
      <c r="I21" s="73" t="s">
        <v>28</v>
      </c>
    </row>
    <row r="22" spans="3:12">
      <c r="C22" s="36"/>
      <c r="E22" s="57">
        <v>7</v>
      </c>
      <c r="F22" s="57" t="s">
        <v>130</v>
      </c>
      <c r="H22" s="72">
        <v>7</v>
      </c>
      <c r="I22" s="73" t="s">
        <v>29</v>
      </c>
    </row>
    <row r="23" spans="3:12">
      <c r="C23" s="36"/>
      <c r="E23" s="57">
        <v>8</v>
      </c>
      <c r="F23" s="57" t="s">
        <v>131</v>
      </c>
      <c r="H23" s="72">
        <v>8</v>
      </c>
      <c r="I23" s="73" t="s">
        <v>30</v>
      </c>
    </row>
    <row r="24" spans="3:12">
      <c r="C24" s="36"/>
      <c r="E24" s="57">
        <v>9</v>
      </c>
      <c r="F24" s="57" t="s">
        <v>132</v>
      </c>
      <c r="H24" s="72">
        <v>9</v>
      </c>
      <c r="I24" s="73" t="s">
        <v>31</v>
      </c>
    </row>
    <row r="25" spans="3:12">
      <c r="C25" s="36"/>
      <c r="E25" s="57">
        <v>10</v>
      </c>
      <c r="F25" s="57" t="s">
        <v>133</v>
      </c>
      <c r="H25" s="72">
        <v>10</v>
      </c>
      <c r="I25" s="73" t="s">
        <v>32</v>
      </c>
    </row>
    <row r="26" spans="3:12">
      <c r="C26" s="36"/>
      <c r="E26" s="57">
        <v>11</v>
      </c>
      <c r="F26" s="57" t="s">
        <v>134</v>
      </c>
      <c r="H26" s="72">
        <v>11</v>
      </c>
      <c r="I26" s="73" t="s">
        <v>33</v>
      </c>
    </row>
    <row r="27" spans="3:12">
      <c r="E27" s="57">
        <v>12</v>
      </c>
      <c r="F27" s="57" t="s">
        <v>135</v>
      </c>
      <c r="H27" s="72">
        <v>12</v>
      </c>
      <c r="I27" s="73" t="s">
        <v>34</v>
      </c>
    </row>
    <row r="28" spans="3:12">
      <c r="H28" s="72">
        <v>13</v>
      </c>
      <c r="I28" s="73" t="s">
        <v>35</v>
      </c>
    </row>
    <row r="29" spans="3:12">
      <c r="H29" s="72">
        <v>14</v>
      </c>
      <c r="I29" s="73" t="s">
        <v>36</v>
      </c>
    </row>
    <row r="30" spans="3:12">
      <c r="H30" s="72">
        <v>15</v>
      </c>
      <c r="I30" s="73" t="s">
        <v>37</v>
      </c>
    </row>
    <row r="31" spans="3:12">
      <c r="H31" s="72">
        <v>16</v>
      </c>
      <c r="I31" s="73" t="s">
        <v>38</v>
      </c>
    </row>
    <row r="32" spans="3:12">
      <c r="H32" s="72">
        <v>17</v>
      </c>
      <c r="I32" s="73" t="s">
        <v>39</v>
      </c>
    </row>
    <row r="33" spans="8:9">
      <c r="H33" s="72">
        <v>18</v>
      </c>
      <c r="I33" s="73" t="s">
        <v>40</v>
      </c>
    </row>
    <row r="34" spans="8:9">
      <c r="H34" s="72">
        <v>19</v>
      </c>
      <c r="I34" s="73" t="s">
        <v>41</v>
      </c>
    </row>
    <row r="35" spans="8:9">
      <c r="H35" s="72">
        <v>20</v>
      </c>
      <c r="I35" s="73" t="s">
        <v>42</v>
      </c>
    </row>
    <row r="36" spans="8:9">
      <c r="H36" s="72">
        <v>21</v>
      </c>
      <c r="I36" s="73" t="s">
        <v>43</v>
      </c>
    </row>
    <row r="37" spans="8:9">
      <c r="H37" s="72">
        <v>22</v>
      </c>
      <c r="I37" s="73" t="s">
        <v>44</v>
      </c>
    </row>
    <row r="38" spans="8:9">
      <c r="H38" s="72">
        <v>23</v>
      </c>
      <c r="I38" s="73" t="s">
        <v>45</v>
      </c>
    </row>
    <row r="39" spans="8:9">
      <c r="H39" s="72">
        <v>24</v>
      </c>
      <c r="I39" s="73" t="s">
        <v>46</v>
      </c>
    </row>
    <row r="40" spans="8:9">
      <c r="H40" s="72">
        <v>25</v>
      </c>
      <c r="I40" s="73" t="s">
        <v>47</v>
      </c>
    </row>
    <row r="41" spans="8:9">
      <c r="H41" s="72">
        <v>26</v>
      </c>
      <c r="I41" s="73" t="s">
        <v>48</v>
      </c>
    </row>
    <row r="42" spans="8:9">
      <c r="H42" s="72">
        <v>27</v>
      </c>
      <c r="I42" s="73" t="s">
        <v>49</v>
      </c>
    </row>
  </sheetData>
  <mergeCells count="1">
    <mergeCell ref="K15:L1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C2:G36"/>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6" width="8.85546875" style="11"/>
    <col min="7" max="7" width="10.85546875" style="11" bestFit="1" customWidth="1"/>
    <col min="8" max="16384" width="8.85546875" style="11"/>
  </cols>
  <sheetData>
    <row r="2" spans="3:7" ht="26.25">
      <c r="C2" s="16">
        <v>1</v>
      </c>
      <c r="D2" s="16" t="s">
        <v>0</v>
      </c>
      <c r="E2" s="15">
        <f>IF(COUNTIF(G10:G15,G5)=1,3,0)</f>
        <v>3</v>
      </c>
    </row>
    <row r="4" spans="3:7">
      <c r="C4" s="2" t="s">
        <v>103</v>
      </c>
      <c r="D4" s="2" t="s">
        <v>50</v>
      </c>
      <c r="E4" s="2" t="s">
        <v>104</v>
      </c>
      <c r="F4" s="2" t="s">
        <v>106</v>
      </c>
      <c r="G4" s="2" t="s">
        <v>107</v>
      </c>
    </row>
    <row r="5" spans="3:7" ht="15">
      <c r="C5" s="5" t="s">
        <v>116</v>
      </c>
      <c r="D5" s="12" t="str">
        <f>'Koota System'!J8</f>
        <v>Arudra</v>
      </c>
      <c r="E5" s="5">
        <f>VLOOKUP(D5,$D$10:$E$36,2,)</f>
        <v>6</v>
      </c>
      <c r="F5" s="5">
        <f>IF(E5&lt;=E6,E6-E5+1,27-(E5-E6)+1)</f>
        <v>15</v>
      </c>
      <c r="G5" s="5">
        <f>MOD(F5,9)</f>
        <v>6</v>
      </c>
    </row>
    <row r="6" spans="3:7" ht="15">
      <c r="C6" s="5" t="s">
        <v>117</v>
      </c>
      <c r="D6" s="12" t="str">
        <f>'Koota System'!J9</f>
        <v>Poorvashadha</v>
      </c>
      <c r="E6" s="5">
        <f>VLOOKUP(D6,$D$10:$E$36,2,)</f>
        <v>20</v>
      </c>
      <c r="F6" s="5"/>
      <c r="G6" s="5"/>
    </row>
    <row r="9" spans="3:7" ht="15">
      <c r="C9" s="2" t="s">
        <v>11</v>
      </c>
      <c r="D9" s="19" t="s">
        <v>50</v>
      </c>
      <c r="E9" s="13" t="s">
        <v>104</v>
      </c>
      <c r="G9" s="14" t="s">
        <v>107</v>
      </c>
    </row>
    <row r="10" spans="3:7">
      <c r="C10" s="17">
        <v>1</v>
      </c>
      <c r="D10" s="20" t="s">
        <v>23</v>
      </c>
      <c r="E10" s="17">
        <v>1</v>
      </c>
      <c r="G10" s="5">
        <v>0</v>
      </c>
    </row>
    <row r="11" spans="3:7">
      <c r="C11" s="17">
        <v>2</v>
      </c>
      <c r="D11" s="20" t="s">
        <v>24</v>
      </c>
      <c r="E11" s="17">
        <v>2</v>
      </c>
      <c r="G11" s="5">
        <v>1</v>
      </c>
    </row>
    <row r="12" spans="3:7">
      <c r="C12" s="17">
        <v>3</v>
      </c>
      <c r="D12" s="20" t="s">
        <v>25</v>
      </c>
      <c r="E12" s="17">
        <v>3</v>
      </c>
      <c r="G12" s="5">
        <v>2</v>
      </c>
    </row>
    <row r="13" spans="3:7">
      <c r="C13" s="17">
        <v>4</v>
      </c>
      <c r="D13" s="20" t="s">
        <v>26</v>
      </c>
      <c r="E13" s="17">
        <v>4</v>
      </c>
      <c r="G13" s="5">
        <v>4</v>
      </c>
    </row>
    <row r="14" spans="3:7">
      <c r="C14" s="17">
        <v>5</v>
      </c>
      <c r="D14" s="20" t="s">
        <v>27</v>
      </c>
      <c r="E14" s="17">
        <v>5</v>
      </c>
      <c r="G14" s="5">
        <v>6</v>
      </c>
    </row>
    <row r="15" spans="3:7">
      <c r="C15" s="17">
        <v>6</v>
      </c>
      <c r="D15" s="20" t="s">
        <v>28</v>
      </c>
      <c r="E15" s="17">
        <v>6</v>
      </c>
      <c r="G15" s="5">
        <v>8</v>
      </c>
    </row>
    <row r="16" spans="3:7">
      <c r="C16" s="17">
        <v>7</v>
      </c>
      <c r="D16" s="20" t="s">
        <v>29</v>
      </c>
      <c r="E16" s="17">
        <v>7</v>
      </c>
    </row>
    <row r="17" spans="3:5">
      <c r="C17" s="17">
        <v>8</v>
      </c>
      <c r="D17" s="20" t="s">
        <v>30</v>
      </c>
      <c r="E17" s="17">
        <v>8</v>
      </c>
    </row>
    <row r="18" spans="3:5">
      <c r="C18" s="17">
        <v>9</v>
      </c>
      <c r="D18" s="20" t="s">
        <v>31</v>
      </c>
      <c r="E18" s="17">
        <v>9</v>
      </c>
    </row>
    <row r="19" spans="3:5">
      <c r="C19" s="17">
        <v>10</v>
      </c>
      <c r="D19" s="20" t="s">
        <v>32</v>
      </c>
      <c r="E19" s="17">
        <v>10</v>
      </c>
    </row>
    <row r="20" spans="3:5">
      <c r="C20" s="17">
        <v>11</v>
      </c>
      <c r="D20" s="20" t="s">
        <v>33</v>
      </c>
      <c r="E20" s="17">
        <v>11</v>
      </c>
    </row>
    <row r="21" spans="3:5">
      <c r="C21" s="17">
        <v>12</v>
      </c>
      <c r="D21" s="20" t="s">
        <v>34</v>
      </c>
      <c r="E21" s="17">
        <v>12</v>
      </c>
    </row>
    <row r="22" spans="3:5">
      <c r="C22" s="17">
        <v>13</v>
      </c>
      <c r="D22" s="20" t="s">
        <v>35</v>
      </c>
      <c r="E22" s="17">
        <v>13</v>
      </c>
    </row>
    <row r="23" spans="3:5">
      <c r="C23" s="17">
        <v>14</v>
      </c>
      <c r="D23" s="20" t="s">
        <v>36</v>
      </c>
      <c r="E23" s="17">
        <v>14</v>
      </c>
    </row>
    <row r="24" spans="3:5">
      <c r="C24" s="17">
        <v>15</v>
      </c>
      <c r="D24" s="20" t="s">
        <v>37</v>
      </c>
      <c r="E24" s="17">
        <v>15</v>
      </c>
    </row>
    <row r="25" spans="3:5">
      <c r="C25" s="17">
        <v>16</v>
      </c>
      <c r="D25" s="20" t="s">
        <v>38</v>
      </c>
      <c r="E25" s="17">
        <v>16</v>
      </c>
    </row>
    <row r="26" spans="3:5">
      <c r="C26" s="17">
        <v>17</v>
      </c>
      <c r="D26" s="20" t="s">
        <v>39</v>
      </c>
      <c r="E26" s="17">
        <v>17</v>
      </c>
    </row>
    <row r="27" spans="3:5">
      <c r="C27" s="17">
        <v>18</v>
      </c>
      <c r="D27" s="20" t="s">
        <v>40</v>
      </c>
      <c r="E27" s="17">
        <v>18</v>
      </c>
    </row>
    <row r="28" spans="3:5">
      <c r="C28" s="17">
        <v>19</v>
      </c>
      <c r="D28" s="20" t="s">
        <v>41</v>
      </c>
      <c r="E28" s="17">
        <v>19</v>
      </c>
    </row>
    <row r="29" spans="3:5">
      <c r="C29" s="17">
        <v>20</v>
      </c>
      <c r="D29" s="20" t="s">
        <v>42</v>
      </c>
      <c r="E29" s="17">
        <v>20</v>
      </c>
    </row>
    <row r="30" spans="3:5">
      <c r="C30" s="17">
        <v>21</v>
      </c>
      <c r="D30" s="20" t="s">
        <v>43</v>
      </c>
      <c r="E30" s="17">
        <v>21</v>
      </c>
    </row>
    <row r="31" spans="3:5">
      <c r="C31" s="17">
        <v>22</v>
      </c>
      <c r="D31" s="20" t="s">
        <v>44</v>
      </c>
      <c r="E31" s="17">
        <v>22</v>
      </c>
    </row>
    <row r="32" spans="3:5">
      <c r="C32" s="17">
        <v>23</v>
      </c>
      <c r="D32" s="20" t="s">
        <v>45</v>
      </c>
      <c r="E32" s="17">
        <v>23</v>
      </c>
    </row>
    <row r="33" spans="3:5">
      <c r="C33" s="17">
        <v>24</v>
      </c>
      <c r="D33" s="20" t="s">
        <v>46</v>
      </c>
      <c r="E33" s="17">
        <v>24</v>
      </c>
    </row>
    <row r="34" spans="3:5">
      <c r="C34" s="17">
        <v>25</v>
      </c>
      <c r="D34" s="20" t="s">
        <v>47</v>
      </c>
      <c r="E34" s="17">
        <v>25</v>
      </c>
    </row>
    <row r="35" spans="3:5">
      <c r="C35" s="17">
        <v>26</v>
      </c>
      <c r="D35" s="20" t="s">
        <v>48</v>
      </c>
      <c r="E35" s="17">
        <v>26</v>
      </c>
    </row>
    <row r="36" spans="3:5">
      <c r="C36" s="17">
        <v>27</v>
      </c>
      <c r="D36" s="20" t="s">
        <v>49</v>
      </c>
      <c r="E36" s="17">
        <v>27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C2:H36"/>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16384" width="8.85546875" style="11"/>
  </cols>
  <sheetData>
    <row r="2" spans="3:8" ht="26.25">
      <c r="C2" s="16">
        <v>2</v>
      </c>
      <c r="D2" s="16" t="s">
        <v>20</v>
      </c>
      <c r="E2" s="15">
        <f>VLOOKUP(F5,G15:H17,2,FALSE)</f>
        <v>4</v>
      </c>
    </row>
    <row r="4" spans="3:8">
      <c r="C4" s="2" t="s">
        <v>103</v>
      </c>
      <c r="D4" s="2" t="s">
        <v>50</v>
      </c>
      <c r="E4" s="2" t="s">
        <v>104</v>
      </c>
      <c r="F4" s="13" t="s">
        <v>172</v>
      </c>
    </row>
    <row r="5" spans="3:8" ht="15">
      <c r="C5" s="5" t="s">
        <v>116</v>
      </c>
      <c r="D5" s="12" t="str">
        <f>'Koota System'!J8</f>
        <v>Arudra</v>
      </c>
      <c r="E5" s="5">
        <f>VLOOKUP(D5,$D$10:$E$36,2,)</f>
        <v>2</v>
      </c>
      <c r="F5" s="5">
        <f>IF(E5&gt;E6,E5-E6,E6-E5)</f>
        <v>0</v>
      </c>
    </row>
    <row r="6" spans="3:8" ht="15">
      <c r="C6" s="5" t="s">
        <v>117</v>
      </c>
      <c r="D6" s="12" t="str">
        <f>'Koota System'!J9</f>
        <v>Poorvashadha</v>
      </c>
      <c r="E6" s="5">
        <f>VLOOKUP(D6,$D$10:$E$36,2,)</f>
        <v>2</v>
      </c>
      <c r="F6" s="5"/>
    </row>
    <row r="9" spans="3:8">
      <c r="C9" s="2" t="s">
        <v>11</v>
      </c>
      <c r="D9" s="19" t="s">
        <v>50</v>
      </c>
      <c r="E9" s="13" t="s">
        <v>104</v>
      </c>
    </row>
    <row r="10" spans="3:8">
      <c r="C10" s="17">
        <v>1</v>
      </c>
      <c r="D10" s="20" t="s">
        <v>23</v>
      </c>
      <c r="E10" s="17">
        <v>1</v>
      </c>
      <c r="G10" s="5" t="s">
        <v>21</v>
      </c>
      <c r="H10" s="5">
        <v>1</v>
      </c>
    </row>
    <row r="11" spans="3:8">
      <c r="C11" s="17">
        <v>2</v>
      </c>
      <c r="D11" s="20" t="s">
        <v>24</v>
      </c>
      <c r="E11" s="17">
        <v>2</v>
      </c>
      <c r="G11" s="5" t="s">
        <v>105</v>
      </c>
      <c r="H11" s="5">
        <v>2</v>
      </c>
    </row>
    <row r="12" spans="3:8">
      <c r="C12" s="17">
        <v>3</v>
      </c>
      <c r="D12" s="20" t="s">
        <v>25</v>
      </c>
      <c r="E12" s="17">
        <v>3</v>
      </c>
      <c r="G12" s="5" t="s">
        <v>22</v>
      </c>
      <c r="H12" s="5">
        <v>3</v>
      </c>
    </row>
    <row r="13" spans="3:8">
      <c r="C13" s="17">
        <v>4</v>
      </c>
      <c r="D13" s="20" t="s">
        <v>26</v>
      </c>
      <c r="E13" s="17">
        <v>2</v>
      </c>
    </row>
    <row r="14" spans="3:8">
      <c r="C14" s="17">
        <v>5</v>
      </c>
      <c r="D14" s="20" t="s">
        <v>27</v>
      </c>
      <c r="E14" s="17">
        <v>1</v>
      </c>
      <c r="G14" s="5" t="s">
        <v>106</v>
      </c>
      <c r="H14" s="5" t="s">
        <v>108</v>
      </c>
    </row>
    <row r="15" spans="3:8">
      <c r="C15" s="17">
        <v>6</v>
      </c>
      <c r="D15" s="20" t="s">
        <v>28</v>
      </c>
      <c r="E15" s="17">
        <v>2</v>
      </c>
      <c r="G15" s="5">
        <v>0</v>
      </c>
      <c r="H15" s="5">
        <v>4</v>
      </c>
    </row>
    <row r="16" spans="3:8">
      <c r="C16" s="17">
        <v>7</v>
      </c>
      <c r="D16" s="20" t="s">
        <v>29</v>
      </c>
      <c r="E16" s="17">
        <v>1</v>
      </c>
      <c r="G16" s="5">
        <v>1</v>
      </c>
      <c r="H16" s="5">
        <v>2</v>
      </c>
    </row>
    <row r="17" spans="3:8">
      <c r="C17" s="17">
        <v>8</v>
      </c>
      <c r="D17" s="20" t="s">
        <v>30</v>
      </c>
      <c r="E17" s="17">
        <v>1</v>
      </c>
      <c r="G17" s="5">
        <v>2</v>
      </c>
      <c r="H17" s="5">
        <v>0</v>
      </c>
    </row>
    <row r="18" spans="3:8">
      <c r="C18" s="17">
        <v>9</v>
      </c>
      <c r="D18" s="20" t="s">
        <v>31</v>
      </c>
      <c r="E18" s="17">
        <v>3</v>
      </c>
    </row>
    <row r="19" spans="3:8">
      <c r="C19" s="17">
        <v>10</v>
      </c>
      <c r="D19" s="20" t="s">
        <v>32</v>
      </c>
      <c r="E19" s="17">
        <v>3</v>
      </c>
    </row>
    <row r="20" spans="3:8">
      <c r="C20" s="17">
        <v>11</v>
      </c>
      <c r="D20" s="20" t="s">
        <v>33</v>
      </c>
      <c r="E20" s="17">
        <v>2</v>
      </c>
    </row>
    <row r="21" spans="3:8">
      <c r="C21" s="17">
        <v>12</v>
      </c>
      <c r="D21" s="20" t="s">
        <v>34</v>
      </c>
      <c r="E21" s="17">
        <v>2</v>
      </c>
    </row>
    <row r="22" spans="3:8">
      <c r="C22" s="17">
        <v>13</v>
      </c>
      <c r="D22" s="20" t="s">
        <v>35</v>
      </c>
      <c r="E22" s="17">
        <v>1</v>
      </c>
    </row>
    <row r="23" spans="3:8">
      <c r="C23" s="17">
        <v>14</v>
      </c>
      <c r="D23" s="20" t="s">
        <v>36</v>
      </c>
      <c r="E23" s="17">
        <v>3</v>
      </c>
    </row>
    <row r="24" spans="3:8">
      <c r="C24" s="17">
        <v>15</v>
      </c>
      <c r="D24" s="20" t="s">
        <v>37</v>
      </c>
      <c r="E24" s="17">
        <v>1</v>
      </c>
    </row>
    <row r="25" spans="3:8">
      <c r="C25" s="17">
        <v>16</v>
      </c>
      <c r="D25" s="20" t="s">
        <v>38</v>
      </c>
      <c r="E25" s="17">
        <v>3</v>
      </c>
    </row>
    <row r="26" spans="3:8">
      <c r="C26" s="17">
        <v>17</v>
      </c>
      <c r="D26" s="20" t="s">
        <v>39</v>
      </c>
      <c r="E26" s="17">
        <v>1</v>
      </c>
    </row>
    <row r="27" spans="3:8">
      <c r="C27" s="17">
        <v>18</v>
      </c>
      <c r="D27" s="20" t="s">
        <v>40</v>
      </c>
      <c r="E27" s="17">
        <v>3</v>
      </c>
    </row>
    <row r="28" spans="3:8">
      <c r="C28" s="17">
        <v>19</v>
      </c>
      <c r="D28" s="20" t="s">
        <v>41</v>
      </c>
      <c r="E28" s="17">
        <v>3</v>
      </c>
    </row>
    <row r="29" spans="3:8">
      <c r="C29" s="17">
        <v>20</v>
      </c>
      <c r="D29" s="20" t="s">
        <v>42</v>
      </c>
      <c r="E29" s="17">
        <v>2</v>
      </c>
    </row>
    <row r="30" spans="3:8">
      <c r="C30" s="17">
        <v>21</v>
      </c>
      <c r="D30" s="20" t="s">
        <v>43</v>
      </c>
      <c r="E30" s="17">
        <v>2</v>
      </c>
    </row>
    <row r="31" spans="3:8">
      <c r="C31" s="17">
        <v>22</v>
      </c>
      <c r="D31" s="20" t="s">
        <v>44</v>
      </c>
      <c r="E31" s="17">
        <v>1</v>
      </c>
    </row>
    <row r="32" spans="3:8">
      <c r="C32" s="17">
        <v>23</v>
      </c>
      <c r="D32" s="20" t="s">
        <v>45</v>
      </c>
      <c r="E32" s="17">
        <v>3</v>
      </c>
    </row>
    <row r="33" spans="3:5">
      <c r="C33" s="17">
        <v>24</v>
      </c>
      <c r="D33" s="20" t="s">
        <v>46</v>
      </c>
      <c r="E33" s="17">
        <v>3</v>
      </c>
    </row>
    <row r="34" spans="3:5">
      <c r="C34" s="17">
        <v>25</v>
      </c>
      <c r="D34" s="20" t="s">
        <v>47</v>
      </c>
      <c r="E34" s="17">
        <v>2</v>
      </c>
    </row>
    <row r="35" spans="3:5">
      <c r="C35" s="17">
        <v>26</v>
      </c>
      <c r="D35" s="20" t="s">
        <v>48</v>
      </c>
      <c r="E35" s="17">
        <v>2</v>
      </c>
    </row>
    <row r="36" spans="3:5">
      <c r="C36" s="17">
        <v>27</v>
      </c>
      <c r="D36" s="20" t="s">
        <v>49</v>
      </c>
      <c r="E36" s="17">
        <v>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C2:AA45"/>
  <sheetViews>
    <sheetView topLeftCell="D3" workbookViewId="0">
      <selection activeCell="K3" sqref="K3"/>
    </sheetView>
  </sheetViews>
  <sheetFormatPr defaultColWidth="8.85546875" defaultRowHeight="12.75"/>
  <cols>
    <col min="1" max="2" width="8.85546875" style="1"/>
    <col min="3" max="3" width="12.140625" style="1" customWidth="1"/>
    <col min="4" max="4" width="22.7109375" style="1" customWidth="1"/>
    <col min="5" max="5" width="12.85546875" style="1" customWidth="1"/>
    <col min="6" max="7" width="13.85546875" style="1" customWidth="1"/>
    <col min="8" max="16384" width="8.85546875" style="1"/>
  </cols>
  <sheetData>
    <row r="2" spans="3:13" ht="26.25">
      <c r="C2" s="16">
        <v>3</v>
      </c>
      <c r="D2" s="16" t="s">
        <v>1</v>
      </c>
      <c r="E2" s="15">
        <f>IF(M6&gt;0,0,K7)</f>
        <v>1</v>
      </c>
    </row>
    <row r="4" spans="3:13" ht="25.5">
      <c r="C4" s="21" t="s">
        <v>103</v>
      </c>
      <c r="D4" s="21" t="s">
        <v>50</v>
      </c>
      <c r="E4" s="21" t="s">
        <v>115</v>
      </c>
      <c r="F4" s="7" t="s">
        <v>113</v>
      </c>
      <c r="G4" s="7" t="s">
        <v>114</v>
      </c>
      <c r="H4" s="25"/>
      <c r="I4" s="8" t="s">
        <v>109</v>
      </c>
      <c r="J4" s="9" t="str">
        <f>IF(F5=F6, "Y","N")</f>
        <v>N</v>
      </c>
      <c r="L4" s="8" t="s">
        <v>111</v>
      </c>
      <c r="M4" s="9">
        <f>IF(J4="N",IF(COUNTIF(M10:M16,1)=1,1,0),0)</f>
        <v>0</v>
      </c>
    </row>
    <row r="5" spans="3:13" ht="15">
      <c r="C5" s="9" t="s">
        <v>116</v>
      </c>
      <c r="D5" s="12" t="str">
        <f>'Koota System'!J8</f>
        <v>Arudra</v>
      </c>
      <c r="E5" s="9" t="str">
        <f>VLOOKUP(D5,$D$10:$E$37,2,)</f>
        <v>Dog - M</v>
      </c>
      <c r="F5" s="9" t="str">
        <f>VLOOKUP(D5,$D$10:$G$37,3,)</f>
        <v>Dog</v>
      </c>
      <c r="G5" s="9" t="str">
        <f>VLOOKUP(D5,$D$10:$G$37,4,)</f>
        <v>M</v>
      </c>
      <c r="I5" s="8" t="s">
        <v>110</v>
      </c>
      <c r="J5" s="9" t="str">
        <f>IF(G5="F",IF(G6="M", "Y","N"),"N")</f>
        <v>N</v>
      </c>
      <c r="L5" s="8" t="s">
        <v>112</v>
      </c>
      <c r="M5" s="9">
        <f>IF(J4="N",IF(COUNTIF(M19:M27,1)=1,1,0),0)</f>
        <v>0</v>
      </c>
    </row>
    <row r="6" spans="3:13" ht="25.5">
      <c r="C6" s="9" t="s">
        <v>117</v>
      </c>
      <c r="D6" s="12" t="str">
        <f>'Koota System'!J9</f>
        <v>Poorvashadha</v>
      </c>
      <c r="E6" s="9" t="str">
        <f>VLOOKUP(D6,$D$10:$E$37,2,)</f>
        <v>Monkey - M</v>
      </c>
      <c r="F6" s="9" t="str">
        <f>VLOOKUP(D6,$D$10:$G$37,3,)</f>
        <v>Monkey</v>
      </c>
      <c r="G6" s="9" t="str">
        <f>VLOOKUP(D6,$D$10:$G$37,4,)</f>
        <v>M</v>
      </c>
      <c r="I6" s="26" t="s">
        <v>120</v>
      </c>
      <c r="J6" s="10" t="str">
        <f>IF(J5="N",IF(G5=G6,"N","Y"),"N")</f>
        <v>N</v>
      </c>
      <c r="L6" s="9" t="s">
        <v>9</v>
      </c>
      <c r="M6" s="9">
        <f>M4+M5</f>
        <v>0</v>
      </c>
    </row>
    <row r="7" spans="3:13">
      <c r="I7" s="9" t="s">
        <v>123</v>
      </c>
      <c r="J7" s="9" t="str">
        <f>J4&amp;J5&amp;J6</f>
        <v>NNN</v>
      </c>
      <c r="K7" s="9">
        <f>VLOOKUP(J7,I40:J45,2,FALSE)</f>
        <v>1</v>
      </c>
    </row>
    <row r="9" spans="3:13">
      <c r="C9" s="21" t="s">
        <v>11</v>
      </c>
      <c r="D9" s="7" t="s">
        <v>50</v>
      </c>
      <c r="E9" s="21" t="s">
        <v>115</v>
      </c>
      <c r="F9" s="21" t="s">
        <v>113</v>
      </c>
      <c r="G9" s="21" t="s">
        <v>114</v>
      </c>
      <c r="I9" s="84" t="s">
        <v>111</v>
      </c>
      <c r="J9" s="84"/>
      <c r="K9" s="21" t="s">
        <v>118</v>
      </c>
      <c r="L9" s="21" t="s">
        <v>119</v>
      </c>
      <c r="M9" s="21" t="s">
        <v>9</v>
      </c>
    </row>
    <row r="10" spans="3:13">
      <c r="C10" s="17">
        <v>1</v>
      </c>
      <c r="D10" s="18" t="s">
        <v>23</v>
      </c>
      <c r="E10" s="17" t="s">
        <v>51</v>
      </c>
      <c r="F10" s="17" t="str">
        <f t="shared" ref="F10:F37" si="0">LEFT(E10,LEN(E10)-4)</f>
        <v>Horse</v>
      </c>
      <c r="G10" s="17" t="str">
        <f t="shared" ref="G10:G37" si="1">RIGHT(E10,1)</f>
        <v>M</v>
      </c>
      <c r="I10" s="9" t="s">
        <v>78</v>
      </c>
      <c r="J10" s="9" t="s">
        <v>79</v>
      </c>
      <c r="K10" s="9">
        <f>IF($F$5=I10,IF($F$6=J10,1,0),0)</f>
        <v>0</v>
      </c>
      <c r="L10" s="9">
        <f>IF($F$5=J10,IF($F$6=I10,1,0),0)</f>
        <v>0</v>
      </c>
      <c r="M10" s="9">
        <f>K10+L10</f>
        <v>0</v>
      </c>
    </row>
    <row r="11" spans="3:13">
      <c r="C11" s="17">
        <v>2</v>
      </c>
      <c r="D11" s="18" t="s">
        <v>24</v>
      </c>
      <c r="E11" s="17" t="s">
        <v>57</v>
      </c>
      <c r="F11" s="17" t="str">
        <f t="shared" si="0"/>
        <v>Elephant</v>
      </c>
      <c r="G11" s="17" t="str">
        <f t="shared" si="1"/>
        <v>M</v>
      </c>
      <c r="I11" s="9" t="s">
        <v>80</v>
      </c>
      <c r="J11" s="9" t="s">
        <v>72</v>
      </c>
      <c r="K11" s="9">
        <f t="shared" ref="K11:K16" si="2">IF($F$5=I11,IF($F$6=J11,1,0),0)</f>
        <v>0</v>
      </c>
      <c r="L11" s="9">
        <f>IF($F$5=J11,IF($F$6=I11,1,0),0)</f>
        <v>0</v>
      </c>
      <c r="M11" s="9">
        <f t="shared" ref="M11:M16" si="3">K11+L11</f>
        <v>0</v>
      </c>
    </row>
    <row r="12" spans="3:13">
      <c r="C12" s="17">
        <v>3</v>
      </c>
      <c r="D12" s="18" t="s">
        <v>25</v>
      </c>
      <c r="E12" s="17" t="s">
        <v>52</v>
      </c>
      <c r="F12" s="17" t="str">
        <f t="shared" si="0"/>
        <v>Goat</v>
      </c>
      <c r="G12" s="17" t="str">
        <f t="shared" si="1"/>
        <v>F</v>
      </c>
      <c r="I12" s="9" t="s">
        <v>81</v>
      </c>
      <c r="J12" s="9" t="s">
        <v>82</v>
      </c>
      <c r="K12" s="9">
        <f t="shared" si="2"/>
        <v>0</v>
      </c>
      <c r="L12" s="9">
        <f t="shared" ref="L12:L16" si="4">IF($F$5=J12,IF($F$6=I12,1,0),0)</f>
        <v>0</v>
      </c>
      <c r="M12" s="9">
        <f t="shared" si="3"/>
        <v>0</v>
      </c>
    </row>
    <row r="13" spans="3:13">
      <c r="C13" s="17">
        <v>4</v>
      </c>
      <c r="D13" s="18" t="s">
        <v>26</v>
      </c>
      <c r="E13" s="17" t="s">
        <v>53</v>
      </c>
      <c r="F13" s="17" t="str">
        <f t="shared" si="0"/>
        <v>Cobra</v>
      </c>
      <c r="G13" s="17" t="str">
        <f t="shared" si="1"/>
        <v>M</v>
      </c>
      <c r="I13" s="9" t="s">
        <v>83</v>
      </c>
      <c r="J13" s="9" t="s">
        <v>84</v>
      </c>
      <c r="K13" s="9">
        <f t="shared" si="2"/>
        <v>0</v>
      </c>
      <c r="L13" s="9">
        <f t="shared" si="4"/>
        <v>0</v>
      </c>
      <c r="M13" s="9">
        <f t="shared" si="3"/>
        <v>0</v>
      </c>
    </row>
    <row r="14" spans="3:13">
      <c r="C14" s="17">
        <v>5</v>
      </c>
      <c r="D14" s="18" t="s">
        <v>27</v>
      </c>
      <c r="E14" s="17" t="s">
        <v>54</v>
      </c>
      <c r="F14" s="17" t="str">
        <f t="shared" si="0"/>
        <v>Snake</v>
      </c>
      <c r="G14" s="17" t="str">
        <f t="shared" si="1"/>
        <v>F</v>
      </c>
      <c r="I14" s="9" t="s">
        <v>85</v>
      </c>
      <c r="J14" s="9" t="s">
        <v>86</v>
      </c>
      <c r="K14" s="9">
        <f t="shared" si="2"/>
        <v>0</v>
      </c>
      <c r="L14" s="9">
        <f t="shared" si="4"/>
        <v>0</v>
      </c>
      <c r="M14" s="9">
        <f t="shared" si="3"/>
        <v>0</v>
      </c>
    </row>
    <row r="15" spans="3:13">
      <c r="C15" s="17">
        <v>6</v>
      </c>
      <c r="D15" s="18" t="s">
        <v>28</v>
      </c>
      <c r="E15" s="17" t="s">
        <v>55</v>
      </c>
      <c r="F15" s="17" t="str">
        <f t="shared" si="0"/>
        <v>Dog</v>
      </c>
      <c r="G15" s="17" t="str">
        <f t="shared" si="1"/>
        <v>M</v>
      </c>
      <c r="I15" s="9" t="s">
        <v>87</v>
      </c>
      <c r="J15" s="9" t="s">
        <v>88</v>
      </c>
      <c r="K15" s="9">
        <f t="shared" si="2"/>
        <v>0</v>
      </c>
      <c r="L15" s="9">
        <f t="shared" si="4"/>
        <v>0</v>
      </c>
      <c r="M15" s="9">
        <f t="shared" si="3"/>
        <v>0</v>
      </c>
    </row>
    <row r="16" spans="3:13">
      <c r="C16" s="17">
        <v>7</v>
      </c>
      <c r="D16" s="18" t="s">
        <v>29</v>
      </c>
      <c r="E16" s="17" t="s">
        <v>56</v>
      </c>
      <c r="F16" s="17" t="str">
        <f t="shared" si="0"/>
        <v>Cat</v>
      </c>
      <c r="G16" s="17" t="str">
        <f t="shared" si="1"/>
        <v>M</v>
      </c>
      <c r="I16" s="9" t="s">
        <v>89</v>
      </c>
      <c r="J16" s="9" t="s">
        <v>90</v>
      </c>
      <c r="K16" s="9">
        <f t="shared" si="2"/>
        <v>0</v>
      </c>
      <c r="L16" s="9">
        <f t="shared" si="4"/>
        <v>0</v>
      </c>
      <c r="M16" s="9">
        <f t="shared" si="3"/>
        <v>0</v>
      </c>
    </row>
    <row r="17" spans="3:27">
      <c r="C17" s="17">
        <v>8</v>
      </c>
      <c r="D17" s="18" t="s">
        <v>30</v>
      </c>
      <c r="E17" s="17" t="s">
        <v>58</v>
      </c>
      <c r="F17" s="17" t="str">
        <f t="shared" si="0"/>
        <v>Goat</v>
      </c>
      <c r="G17" s="17" t="str">
        <f t="shared" si="1"/>
        <v>M</v>
      </c>
    </row>
    <row r="18" spans="3:27">
      <c r="C18" s="17">
        <v>9</v>
      </c>
      <c r="D18" s="18" t="s">
        <v>31</v>
      </c>
      <c r="E18" s="17" t="s">
        <v>56</v>
      </c>
      <c r="F18" s="17" t="str">
        <f t="shared" si="0"/>
        <v>Cat</v>
      </c>
      <c r="G18" s="17" t="str">
        <f t="shared" si="1"/>
        <v>M</v>
      </c>
      <c r="I18" s="84" t="s">
        <v>112</v>
      </c>
      <c r="J18" s="84"/>
      <c r="K18" s="21" t="s">
        <v>118</v>
      </c>
      <c r="L18" s="21" t="s">
        <v>119</v>
      </c>
      <c r="M18" s="21" t="s">
        <v>9</v>
      </c>
    </row>
    <row r="19" spans="3:27">
      <c r="C19" s="17">
        <v>10</v>
      </c>
      <c r="D19" s="18" t="s">
        <v>32</v>
      </c>
      <c r="E19" s="17" t="s">
        <v>59</v>
      </c>
      <c r="F19" s="17" t="str">
        <f t="shared" si="0"/>
        <v>Rat</v>
      </c>
      <c r="G19" s="17" t="str">
        <f t="shared" si="1"/>
        <v>M</v>
      </c>
      <c r="I19" s="9" t="s">
        <v>79</v>
      </c>
      <c r="J19" s="9" t="s">
        <v>84</v>
      </c>
      <c r="K19" s="9">
        <f>IF($F$5=I19,IF($F$6=J19,1,0),0)</f>
        <v>0</v>
      </c>
      <c r="L19" s="9">
        <f>IF($F$5=J19,IF($F$6=I19,1,0),0)</f>
        <v>0</v>
      </c>
      <c r="M19" s="9">
        <f>K19+L19</f>
        <v>0</v>
      </c>
    </row>
    <row r="20" spans="3:27">
      <c r="C20" s="17">
        <v>11</v>
      </c>
      <c r="D20" s="18" t="s">
        <v>33</v>
      </c>
      <c r="E20" s="17" t="s">
        <v>60</v>
      </c>
      <c r="F20" s="17" t="str">
        <f t="shared" si="0"/>
        <v>Rat</v>
      </c>
      <c r="G20" s="17" t="str">
        <f t="shared" si="1"/>
        <v>F</v>
      </c>
      <c r="I20" s="9" t="s">
        <v>79</v>
      </c>
      <c r="J20" s="9" t="s">
        <v>87</v>
      </c>
      <c r="K20" s="9">
        <f t="shared" ref="K20:K25" si="5">IF($F$5=I20,IF($F$6=J20,1,0),0)</f>
        <v>0</v>
      </c>
      <c r="L20" s="9">
        <f t="shared" ref="L20:L25" si="6">IF($F$5=J20,IF($F$6=I20,1,0),0)</f>
        <v>0</v>
      </c>
      <c r="M20" s="9">
        <f t="shared" ref="M20:M25" si="7">K20+L20</f>
        <v>0</v>
      </c>
    </row>
    <row r="21" spans="3:27">
      <c r="C21" s="17">
        <v>12</v>
      </c>
      <c r="D21" s="18" t="s">
        <v>34</v>
      </c>
      <c r="E21" s="17" t="s">
        <v>61</v>
      </c>
      <c r="F21" s="17" t="str">
        <f t="shared" si="0"/>
        <v>Bull</v>
      </c>
      <c r="G21" s="17" t="str">
        <f t="shared" si="1"/>
        <v>M</v>
      </c>
      <c r="I21" s="9" t="s">
        <v>79</v>
      </c>
      <c r="J21" s="9" t="s">
        <v>78</v>
      </c>
      <c r="K21" s="9">
        <f t="shared" si="5"/>
        <v>0</v>
      </c>
      <c r="L21" s="9">
        <f t="shared" si="6"/>
        <v>0</v>
      </c>
      <c r="M21" s="9">
        <f t="shared" si="7"/>
        <v>0</v>
      </c>
    </row>
    <row r="22" spans="3:27">
      <c r="C22" s="17">
        <v>13</v>
      </c>
      <c r="D22" s="18" t="s">
        <v>35</v>
      </c>
      <c r="E22" s="17" t="s">
        <v>62</v>
      </c>
      <c r="F22" s="17" t="str">
        <f t="shared" si="0"/>
        <v>Buffalo</v>
      </c>
      <c r="G22" s="17" t="str">
        <f t="shared" si="1"/>
        <v>F</v>
      </c>
      <c r="I22" s="9" t="s">
        <v>79</v>
      </c>
      <c r="J22" s="9" t="s">
        <v>82</v>
      </c>
      <c r="K22" s="9">
        <f t="shared" si="5"/>
        <v>0</v>
      </c>
      <c r="L22" s="9">
        <f t="shared" si="6"/>
        <v>0</v>
      </c>
      <c r="M22" s="9">
        <f t="shared" si="7"/>
        <v>0</v>
      </c>
    </row>
    <row r="23" spans="3:27">
      <c r="C23" s="17">
        <v>14</v>
      </c>
      <c r="D23" s="18" t="s">
        <v>36</v>
      </c>
      <c r="E23" s="17" t="s">
        <v>63</v>
      </c>
      <c r="F23" s="17" t="str">
        <f t="shared" si="0"/>
        <v>Tiger</v>
      </c>
      <c r="G23" s="17" t="str">
        <f t="shared" si="1"/>
        <v>M</v>
      </c>
      <c r="I23" s="9" t="s">
        <v>72</v>
      </c>
      <c r="J23" s="9" t="s">
        <v>84</v>
      </c>
      <c r="K23" s="9">
        <f t="shared" si="5"/>
        <v>0</v>
      </c>
      <c r="L23" s="9">
        <f t="shared" si="6"/>
        <v>0</v>
      </c>
      <c r="M23" s="9">
        <f t="shared" si="7"/>
        <v>0</v>
      </c>
      <c r="P23" s="77" t="s">
        <v>181</v>
      </c>
      <c r="Q23" s="78"/>
      <c r="R23" s="78"/>
      <c r="S23" s="78"/>
      <c r="T23" s="78"/>
      <c r="U23" s="78"/>
      <c r="V23" s="78"/>
      <c r="W23" s="78"/>
      <c r="X23" s="78"/>
      <c r="Y23" s="78"/>
      <c r="Z23" s="78"/>
      <c r="AA23" s="78"/>
    </row>
    <row r="24" spans="3:27">
      <c r="C24" s="17">
        <v>15</v>
      </c>
      <c r="D24" s="18" t="s">
        <v>37</v>
      </c>
      <c r="E24" s="17" t="s">
        <v>64</v>
      </c>
      <c r="F24" s="17" t="str">
        <f t="shared" si="0"/>
        <v>Buffalo</v>
      </c>
      <c r="G24" s="17" t="str">
        <f t="shared" si="1"/>
        <v>M</v>
      </c>
      <c r="I24" s="9" t="s">
        <v>72</v>
      </c>
      <c r="J24" s="9" t="s">
        <v>87</v>
      </c>
      <c r="K24" s="9">
        <f t="shared" si="5"/>
        <v>0</v>
      </c>
      <c r="L24" s="9">
        <f t="shared" si="6"/>
        <v>0</v>
      </c>
      <c r="M24" s="9">
        <f t="shared" si="7"/>
        <v>0</v>
      </c>
      <c r="P24" s="77" t="s">
        <v>182</v>
      </c>
      <c r="Q24" s="78"/>
      <c r="R24" s="78"/>
      <c r="S24" s="78"/>
      <c r="T24" s="78"/>
      <c r="U24" s="78"/>
      <c r="V24" s="78"/>
      <c r="W24" s="78"/>
      <c r="X24" s="78"/>
      <c r="Y24" s="78"/>
      <c r="Z24" s="78"/>
      <c r="AA24" s="78"/>
    </row>
    <row r="25" spans="3:27">
      <c r="C25" s="17">
        <v>16</v>
      </c>
      <c r="D25" s="18" t="s">
        <v>38</v>
      </c>
      <c r="E25" s="17" t="s">
        <v>65</v>
      </c>
      <c r="F25" s="17" t="str">
        <f t="shared" si="0"/>
        <v>Tiger</v>
      </c>
      <c r="G25" s="17" t="str">
        <f t="shared" si="1"/>
        <v>F</v>
      </c>
      <c r="I25" s="9" t="s">
        <v>72</v>
      </c>
      <c r="J25" s="9" t="s">
        <v>78</v>
      </c>
      <c r="K25" s="9">
        <f t="shared" si="5"/>
        <v>0</v>
      </c>
      <c r="L25" s="9">
        <f t="shared" si="6"/>
        <v>0</v>
      </c>
      <c r="M25" s="9">
        <f t="shared" si="7"/>
        <v>0</v>
      </c>
      <c r="P25" s="77" t="s">
        <v>183</v>
      </c>
      <c r="Q25" s="78"/>
      <c r="R25" s="78"/>
      <c r="S25" s="78"/>
      <c r="T25" s="78"/>
      <c r="U25" s="78"/>
      <c r="V25" s="78"/>
      <c r="W25" s="78"/>
      <c r="X25" s="78"/>
      <c r="Y25" s="78"/>
      <c r="Z25" s="78"/>
      <c r="AA25" s="78"/>
    </row>
    <row r="26" spans="3:27">
      <c r="C26" s="17">
        <v>17</v>
      </c>
      <c r="D26" s="18" t="s">
        <v>39</v>
      </c>
      <c r="E26" s="17" t="s">
        <v>66</v>
      </c>
      <c r="F26" s="17" t="str">
        <f t="shared" si="0"/>
        <v>Deer</v>
      </c>
      <c r="G26" s="17" t="str">
        <f t="shared" si="1"/>
        <v>F</v>
      </c>
      <c r="I26" s="9" t="s">
        <v>72</v>
      </c>
      <c r="J26" s="9" t="s">
        <v>82</v>
      </c>
      <c r="K26" s="9">
        <f t="shared" ref="K26:K27" si="8">IF($F$5=I26,IF($F$6=J26,1,0),0)</f>
        <v>0</v>
      </c>
      <c r="L26" s="9">
        <f t="shared" ref="L26:L27" si="9">IF($F$5=J26,IF($F$6=I26,1,0),0)</f>
        <v>0</v>
      </c>
      <c r="M26" s="9">
        <f t="shared" ref="M26:M27" si="10">K26+L26</f>
        <v>0</v>
      </c>
      <c r="P26" s="77" t="s">
        <v>184</v>
      </c>
      <c r="Q26" s="78"/>
      <c r="R26" s="78"/>
      <c r="S26" s="78"/>
      <c r="T26" s="78"/>
      <c r="U26" s="78"/>
      <c r="V26" s="78"/>
      <c r="W26" s="78"/>
      <c r="X26" s="78"/>
      <c r="Y26" s="78"/>
      <c r="Z26" s="78"/>
      <c r="AA26" s="78"/>
    </row>
    <row r="27" spans="3:27">
      <c r="C27" s="17">
        <v>18</v>
      </c>
      <c r="D27" s="18" t="s">
        <v>40</v>
      </c>
      <c r="E27" s="17" t="s">
        <v>67</v>
      </c>
      <c r="F27" s="17" t="str">
        <f t="shared" si="0"/>
        <v>Deer</v>
      </c>
      <c r="G27" s="17" t="str">
        <f t="shared" si="1"/>
        <v>M</v>
      </c>
      <c r="I27" s="9" t="s">
        <v>89</v>
      </c>
      <c r="J27" s="9" t="s">
        <v>85</v>
      </c>
      <c r="K27" s="9">
        <f t="shared" si="8"/>
        <v>0</v>
      </c>
      <c r="L27" s="9">
        <f t="shared" si="9"/>
        <v>0</v>
      </c>
      <c r="M27" s="9">
        <f t="shared" si="10"/>
        <v>0</v>
      </c>
      <c r="P27" s="77" t="s">
        <v>185</v>
      </c>
      <c r="Q27" s="78"/>
      <c r="R27" s="78"/>
      <c r="S27" s="78"/>
      <c r="T27" s="78"/>
      <c r="U27" s="78"/>
      <c r="V27" s="78"/>
      <c r="W27" s="78"/>
      <c r="X27" s="78"/>
      <c r="Y27" s="78"/>
      <c r="Z27" s="78"/>
      <c r="AA27" s="78"/>
    </row>
    <row r="28" spans="3:27">
      <c r="C28" s="17">
        <v>19</v>
      </c>
      <c r="D28" s="18" t="s">
        <v>41</v>
      </c>
      <c r="E28" s="17" t="s">
        <v>68</v>
      </c>
      <c r="F28" s="17" t="str">
        <f t="shared" si="0"/>
        <v>Dog</v>
      </c>
      <c r="G28" s="17" t="str">
        <f t="shared" si="1"/>
        <v>F</v>
      </c>
      <c r="P28" s="77" t="s">
        <v>186</v>
      </c>
      <c r="Q28" s="78"/>
      <c r="R28" s="78"/>
      <c r="S28" s="78"/>
      <c r="T28" s="78"/>
      <c r="U28" s="78"/>
      <c r="V28" s="78"/>
      <c r="W28" s="78"/>
      <c r="X28" s="78"/>
      <c r="Y28" s="78"/>
      <c r="Z28" s="78"/>
      <c r="AA28" s="78"/>
    </row>
    <row r="29" spans="3:27">
      <c r="C29" s="17">
        <v>20</v>
      </c>
      <c r="D29" s="18" t="s">
        <v>42</v>
      </c>
      <c r="E29" s="17" t="s">
        <v>69</v>
      </c>
      <c r="F29" s="17" t="str">
        <f t="shared" si="0"/>
        <v>Monkey</v>
      </c>
      <c r="G29" s="17" t="str">
        <f t="shared" si="1"/>
        <v>M</v>
      </c>
      <c r="P29" s="77" t="s">
        <v>187</v>
      </c>
      <c r="Q29" s="78"/>
      <c r="R29" s="78"/>
      <c r="S29" s="78"/>
      <c r="T29" s="78"/>
      <c r="U29" s="78"/>
      <c r="V29" s="78"/>
      <c r="W29" s="78"/>
      <c r="X29" s="78"/>
      <c r="Y29" s="78"/>
      <c r="Z29" s="78"/>
      <c r="AA29" s="78"/>
    </row>
    <row r="30" spans="3:27" ht="25.5">
      <c r="C30" s="17">
        <v>21</v>
      </c>
      <c r="D30" s="18" t="s">
        <v>43</v>
      </c>
      <c r="E30" s="17" t="s">
        <v>70</v>
      </c>
      <c r="F30" s="17" t="str">
        <f t="shared" si="0"/>
        <v>Mongoose</v>
      </c>
      <c r="G30" s="17" t="str">
        <f t="shared" si="1"/>
        <v>M</v>
      </c>
      <c r="I30" s="8" t="s">
        <v>109</v>
      </c>
      <c r="J30" s="9" t="s">
        <v>121</v>
      </c>
      <c r="K30" s="9" t="s">
        <v>121</v>
      </c>
      <c r="L30" s="9" t="s">
        <v>121</v>
      </c>
      <c r="M30" s="9" t="s">
        <v>122</v>
      </c>
      <c r="N30" s="9" t="s">
        <v>122</v>
      </c>
      <c r="O30" s="9" t="s">
        <v>122</v>
      </c>
      <c r="P30" s="77" t="s">
        <v>188</v>
      </c>
      <c r="Q30" s="78"/>
      <c r="R30" s="78"/>
      <c r="S30" s="78"/>
      <c r="T30" s="78"/>
      <c r="U30" s="78"/>
      <c r="V30" s="78"/>
      <c r="W30" s="78"/>
      <c r="X30" s="78"/>
      <c r="Y30" s="78"/>
      <c r="Z30" s="78"/>
      <c r="AA30" s="78"/>
    </row>
    <row r="31" spans="3:27">
      <c r="C31" s="17">
        <v>22</v>
      </c>
      <c r="D31" s="18" t="s">
        <v>44</v>
      </c>
      <c r="E31" s="17" t="s">
        <v>71</v>
      </c>
      <c r="F31" s="17" t="str">
        <f t="shared" si="0"/>
        <v>Monkey</v>
      </c>
      <c r="G31" s="17" t="str">
        <f t="shared" si="1"/>
        <v>F</v>
      </c>
      <c r="I31" s="8" t="s">
        <v>110</v>
      </c>
      <c r="J31" s="9" t="s">
        <v>121</v>
      </c>
      <c r="K31" s="9" t="s">
        <v>122</v>
      </c>
      <c r="L31" s="9" t="s">
        <v>122</v>
      </c>
      <c r="M31" s="9" t="s">
        <v>121</v>
      </c>
      <c r="N31" s="9" t="s">
        <v>122</v>
      </c>
      <c r="O31" s="9" t="s">
        <v>122</v>
      </c>
      <c r="P31" s="78"/>
      <c r="Q31" s="78"/>
      <c r="R31" s="78"/>
      <c r="S31" s="78"/>
      <c r="T31" s="78"/>
      <c r="U31" s="78"/>
      <c r="V31" s="78"/>
      <c r="W31" s="78"/>
      <c r="X31" s="78"/>
      <c r="Y31" s="78"/>
      <c r="Z31" s="78"/>
      <c r="AA31" s="78"/>
    </row>
    <row r="32" spans="3:27" ht="25.5">
      <c r="C32" s="17">
        <v>23</v>
      </c>
      <c r="D32" s="18" t="s">
        <v>45</v>
      </c>
      <c r="E32" s="17" t="s">
        <v>180</v>
      </c>
      <c r="F32" s="17" t="str">
        <f t="shared" si="0"/>
        <v>Lion</v>
      </c>
      <c r="G32" s="17" t="str">
        <f t="shared" si="1"/>
        <v>F</v>
      </c>
      <c r="I32" s="8" t="s">
        <v>120</v>
      </c>
      <c r="J32" s="9" t="str">
        <f>IF(G31="M",IF(G32="F", "Y","N"),"N")</f>
        <v>N</v>
      </c>
      <c r="K32" s="9" t="s">
        <v>121</v>
      </c>
      <c r="L32" s="9" t="s">
        <v>122</v>
      </c>
      <c r="M32" s="9" t="s">
        <v>122</v>
      </c>
      <c r="N32" s="9" t="s">
        <v>121</v>
      </c>
      <c r="O32" s="9" t="s">
        <v>122</v>
      </c>
    </row>
    <row r="33" spans="3:15">
      <c r="C33" s="17"/>
      <c r="D33" s="18"/>
      <c r="E33" s="17"/>
      <c r="F33" s="17"/>
      <c r="G33" s="17"/>
      <c r="I33" s="8" t="s">
        <v>189</v>
      </c>
      <c r="J33" s="23" t="s">
        <v>190</v>
      </c>
      <c r="K33" s="23" t="s">
        <v>191</v>
      </c>
      <c r="L33" s="23" t="s">
        <v>192</v>
      </c>
      <c r="M33" s="23" t="s">
        <v>193</v>
      </c>
      <c r="N33" s="23" t="s">
        <v>194</v>
      </c>
      <c r="O33" s="23" t="s">
        <v>195</v>
      </c>
    </row>
    <row r="34" spans="3:15">
      <c r="C34" s="17">
        <v>24</v>
      </c>
      <c r="D34" s="18" t="s">
        <v>46</v>
      </c>
      <c r="E34" s="17" t="s">
        <v>73</v>
      </c>
      <c r="F34" s="17" t="str">
        <f t="shared" si="0"/>
        <v>Horse</v>
      </c>
      <c r="G34" s="17" t="str">
        <f t="shared" si="1"/>
        <v>F</v>
      </c>
      <c r="I34" s="9" t="s">
        <v>77</v>
      </c>
      <c r="J34" s="9">
        <v>4</v>
      </c>
      <c r="K34" s="9">
        <v>3</v>
      </c>
      <c r="L34" s="9">
        <v>2</v>
      </c>
      <c r="M34" s="9">
        <v>2</v>
      </c>
      <c r="N34" s="9">
        <v>1</v>
      </c>
      <c r="O34" s="9">
        <v>1</v>
      </c>
    </row>
    <row r="35" spans="3:15">
      <c r="C35" s="17">
        <v>25</v>
      </c>
      <c r="D35" s="18" t="s">
        <v>47</v>
      </c>
      <c r="E35" s="17" t="s">
        <v>74</v>
      </c>
      <c r="F35" s="17" t="str">
        <f t="shared" si="0"/>
        <v>Lion</v>
      </c>
      <c r="G35" s="17" t="str">
        <f t="shared" si="1"/>
        <v>M</v>
      </c>
    </row>
    <row r="36" spans="3:15">
      <c r="C36" s="17">
        <v>26</v>
      </c>
      <c r="D36" s="18" t="s">
        <v>48</v>
      </c>
      <c r="E36" s="17" t="s">
        <v>75</v>
      </c>
      <c r="F36" s="17" t="str">
        <f t="shared" si="0"/>
        <v>Cow</v>
      </c>
      <c r="G36" s="17" t="str">
        <f t="shared" si="1"/>
        <v>F</v>
      </c>
      <c r="I36" s="23" t="s">
        <v>111</v>
      </c>
      <c r="J36" s="23"/>
      <c r="K36" s="23"/>
      <c r="L36" s="23"/>
      <c r="M36" s="23">
        <v>0</v>
      </c>
      <c r="N36" s="23">
        <v>0</v>
      </c>
      <c r="O36" s="23">
        <v>0</v>
      </c>
    </row>
    <row r="37" spans="3:15">
      <c r="C37" s="17">
        <v>27</v>
      </c>
      <c r="D37" s="18" t="s">
        <v>49</v>
      </c>
      <c r="E37" s="17" t="s">
        <v>76</v>
      </c>
      <c r="F37" s="17" t="str">
        <f t="shared" si="0"/>
        <v>Elephant</v>
      </c>
      <c r="G37" s="17" t="str">
        <f t="shared" si="1"/>
        <v>F</v>
      </c>
      <c r="I37" s="23" t="s">
        <v>112</v>
      </c>
      <c r="J37" s="23"/>
      <c r="K37" s="23"/>
      <c r="L37" s="23"/>
      <c r="M37" s="23">
        <v>0</v>
      </c>
      <c r="N37" s="23">
        <v>0</v>
      </c>
      <c r="O37" s="23">
        <v>0</v>
      </c>
    </row>
    <row r="39" spans="3:15">
      <c r="I39" s="23" t="s">
        <v>189</v>
      </c>
      <c r="J39" s="23" t="s">
        <v>108</v>
      </c>
      <c r="K39" s="23" t="s">
        <v>144</v>
      </c>
      <c r="L39" s="23" t="s">
        <v>112</v>
      </c>
    </row>
    <row r="40" spans="3:15">
      <c r="I40" s="23" t="s">
        <v>190</v>
      </c>
      <c r="J40" s="23">
        <v>4</v>
      </c>
      <c r="K40" s="23"/>
      <c r="L40" s="23"/>
    </row>
    <row r="41" spans="3:15">
      <c r="I41" s="23" t="s">
        <v>191</v>
      </c>
      <c r="J41" s="23">
        <v>3</v>
      </c>
      <c r="K41" s="23"/>
      <c r="L41" s="23"/>
    </row>
    <row r="42" spans="3:15">
      <c r="I42" s="23" t="s">
        <v>192</v>
      </c>
      <c r="J42" s="23">
        <v>2</v>
      </c>
      <c r="K42" s="23"/>
      <c r="L42" s="23"/>
    </row>
    <row r="43" spans="3:15">
      <c r="I43" s="23" t="s">
        <v>193</v>
      </c>
      <c r="J43" s="23">
        <v>2</v>
      </c>
      <c r="K43" s="23"/>
      <c r="L43" s="23"/>
    </row>
    <row r="44" spans="3:15">
      <c r="I44" s="23" t="s">
        <v>194</v>
      </c>
      <c r="J44" s="23">
        <v>1</v>
      </c>
      <c r="K44" s="23"/>
      <c r="L44" s="23"/>
    </row>
    <row r="45" spans="3:15">
      <c r="I45" s="23" t="s">
        <v>195</v>
      </c>
      <c r="J45" s="23">
        <v>1</v>
      </c>
      <c r="K45" s="23"/>
      <c r="L45" s="23"/>
    </row>
  </sheetData>
  <mergeCells count="2">
    <mergeCell ref="I18:J18"/>
    <mergeCell ref="I9:J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C2:N36"/>
  <sheetViews>
    <sheetView topLeftCell="A35" workbookViewId="0">
      <selection activeCell="C9" sqref="C9:D36"/>
    </sheetView>
  </sheetViews>
  <sheetFormatPr defaultColWidth="8.85546875" defaultRowHeight="12.75"/>
  <cols>
    <col min="1" max="2" width="8.85546875" style="11"/>
    <col min="3" max="3" width="12.140625" style="11" customWidth="1"/>
    <col min="4" max="4" width="22.7109375" style="11" customWidth="1"/>
    <col min="5" max="5" width="12.85546875" style="11" customWidth="1"/>
    <col min="6" max="6" width="8.85546875" style="11"/>
    <col min="7" max="7" width="10.85546875" style="11" bestFit="1" customWidth="1"/>
    <col min="8" max="10" width="8.85546875" style="11"/>
    <col min="11" max="11" width="11" style="11" customWidth="1"/>
    <col min="12" max="16384" width="8.85546875" style="11"/>
  </cols>
  <sheetData>
    <row r="2" spans="3:8" ht="26.25">
      <c r="C2" s="16">
        <v>4</v>
      </c>
      <c r="D2" s="16" t="s">
        <v>12</v>
      </c>
      <c r="E2" s="15">
        <f>IF(OR(G5=2,G5=12,G5=6,G5=8),H5,VLOOKUP(G5,G24:H35,2,FALSE))</f>
        <v>7</v>
      </c>
    </row>
    <row r="4" spans="3:8">
      <c r="C4" s="24" t="s">
        <v>103</v>
      </c>
      <c r="D4" s="24" t="s">
        <v>50</v>
      </c>
      <c r="E4" s="24" t="s">
        <v>12</v>
      </c>
      <c r="F4" s="24" t="s">
        <v>124</v>
      </c>
      <c r="G4" s="24" t="s">
        <v>106</v>
      </c>
      <c r="H4" s="13" t="s">
        <v>138</v>
      </c>
    </row>
    <row r="5" spans="3:8" s="1" customFormat="1" ht="15">
      <c r="C5" s="23" t="s">
        <v>116</v>
      </c>
      <c r="D5" s="12" t="str">
        <f>'Koota System'!J8</f>
        <v>Arudra</v>
      </c>
      <c r="E5" s="12" t="str">
        <f>'Koota System'!I8</f>
        <v>Mithuna</v>
      </c>
      <c r="F5" s="23">
        <f>VLOOKUP(E5,$G$10:$H$21,2,FALSE)</f>
        <v>3</v>
      </c>
      <c r="G5" s="23">
        <f>IF(F5&gt;F6,F5-F6+1,F6-F5+1)</f>
        <v>5</v>
      </c>
      <c r="H5" s="23">
        <f>IF(OR(G5=2,G5=12,G5=6,G5=8),IF(COUNTIF(N24:N27,1),3,0),0)</f>
        <v>0</v>
      </c>
    </row>
    <row r="6" spans="3:8" s="1" customFormat="1" ht="15">
      <c r="C6" s="23" t="s">
        <v>117</v>
      </c>
      <c r="D6" s="12" t="str">
        <f>'Koota System'!J9</f>
        <v>Poorvashadha</v>
      </c>
      <c r="E6" s="12" t="str">
        <f>'Koota System'!I9</f>
        <v>Tula</v>
      </c>
      <c r="F6" s="23">
        <f>VLOOKUP(E6,$G$10:$H$21,2,FALSE)</f>
        <v>7</v>
      </c>
      <c r="G6" s="23"/>
      <c r="H6" s="23"/>
    </row>
    <row r="9" spans="3:8">
      <c r="C9" s="24" t="s">
        <v>11</v>
      </c>
      <c r="D9" s="19" t="s">
        <v>50</v>
      </c>
      <c r="E9" s="13" t="s">
        <v>104</v>
      </c>
      <c r="G9" s="27" t="s">
        <v>12</v>
      </c>
      <c r="H9" s="27" t="s">
        <v>124</v>
      </c>
    </row>
    <row r="10" spans="3:8">
      <c r="C10" s="17">
        <v>1</v>
      </c>
      <c r="D10" s="20" t="s">
        <v>23</v>
      </c>
      <c r="E10" s="17">
        <v>1</v>
      </c>
      <c r="G10" s="27" t="s">
        <v>125</v>
      </c>
      <c r="H10" s="27">
        <v>1</v>
      </c>
    </row>
    <row r="11" spans="3:8">
      <c r="C11" s="17">
        <v>2</v>
      </c>
      <c r="D11" s="20" t="s">
        <v>24</v>
      </c>
      <c r="E11" s="17">
        <v>2</v>
      </c>
      <c r="G11" s="27" t="s">
        <v>126</v>
      </c>
      <c r="H11" s="27">
        <v>2</v>
      </c>
    </row>
    <row r="12" spans="3:8">
      <c r="C12" s="17">
        <v>3</v>
      </c>
      <c r="D12" s="20" t="s">
        <v>25</v>
      </c>
      <c r="E12" s="17">
        <v>3</v>
      </c>
      <c r="G12" s="27" t="s">
        <v>127</v>
      </c>
      <c r="H12" s="27">
        <v>3</v>
      </c>
    </row>
    <row r="13" spans="3:8">
      <c r="C13" s="17">
        <v>4</v>
      </c>
      <c r="D13" s="20" t="s">
        <v>26</v>
      </c>
      <c r="E13" s="17">
        <v>4</v>
      </c>
      <c r="G13" s="27" t="s">
        <v>91</v>
      </c>
      <c r="H13" s="27">
        <v>4</v>
      </c>
    </row>
    <row r="14" spans="3:8">
      <c r="C14" s="17">
        <v>5</v>
      </c>
      <c r="D14" s="20" t="s">
        <v>27</v>
      </c>
      <c r="E14" s="17">
        <v>5</v>
      </c>
      <c r="G14" s="27" t="s">
        <v>128</v>
      </c>
      <c r="H14" s="27">
        <v>5</v>
      </c>
    </row>
    <row r="15" spans="3:8">
      <c r="C15" s="17">
        <v>6</v>
      </c>
      <c r="D15" s="20" t="s">
        <v>28</v>
      </c>
      <c r="E15" s="17">
        <v>6</v>
      </c>
      <c r="G15" s="27" t="s">
        <v>129</v>
      </c>
      <c r="H15" s="27">
        <v>6</v>
      </c>
    </row>
    <row r="16" spans="3:8">
      <c r="C16" s="17">
        <v>7</v>
      </c>
      <c r="D16" s="20" t="s">
        <v>29</v>
      </c>
      <c r="E16" s="17">
        <v>7</v>
      </c>
      <c r="G16" s="27" t="s">
        <v>130</v>
      </c>
      <c r="H16" s="27">
        <v>7</v>
      </c>
    </row>
    <row r="17" spans="3:14">
      <c r="C17" s="17">
        <v>8</v>
      </c>
      <c r="D17" s="20" t="s">
        <v>30</v>
      </c>
      <c r="E17" s="17">
        <v>8</v>
      </c>
      <c r="G17" s="27" t="s">
        <v>131</v>
      </c>
      <c r="H17" s="27">
        <v>8</v>
      </c>
    </row>
    <row r="18" spans="3:14">
      <c r="C18" s="17">
        <v>9</v>
      </c>
      <c r="D18" s="20" t="s">
        <v>31</v>
      </c>
      <c r="E18" s="17">
        <v>9</v>
      </c>
      <c r="G18" s="27" t="s">
        <v>132</v>
      </c>
      <c r="H18" s="27">
        <v>9</v>
      </c>
    </row>
    <row r="19" spans="3:14">
      <c r="C19" s="17">
        <v>10</v>
      </c>
      <c r="D19" s="20" t="s">
        <v>32</v>
      </c>
      <c r="E19" s="17">
        <v>10</v>
      </c>
      <c r="G19" s="27" t="s">
        <v>133</v>
      </c>
      <c r="H19" s="27">
        <v>10</v>
      </c>
    </row>
    <row r="20" spans="3:14">
      <c r="C20" s="17">
        <v>11</v>
      </c>
      <c r="D20" s="20" t="s">
        <v>33</v>
      </c>
      <c r="E20" s="17">
        <v>11</v>
      </c>
      <c r="G20" s="27" t="s">
        <v>134</v>
      </c>
      <c r="H20" s="27">
        <v>11</v>
      </c>
    </row>
    <row r="21" spans="3:14">
      <c r="C21" s="17">
        <v>12</v>
      </c>
      <c r="D21" s="20" t="s">
        <v>34</v>
      </c>
      <c r="E21" s="17">
        <v>12</v>
      </c>
      <c r="G21" s="27" t="s">
        <v>135</v>
      </c>
      <c r="H21" s="27">
        <v>12</v>
      </c>
    </row>
    <row r="22" spans="3:14">
      <c r="C22" s="17">
        <v>13</v>
      </c>
      <c r="D22" s="20" t="s">
        <v>35</v>
      </c>
      <c r="E22" s="17">
        <v>13</v>
      </c>
    </row>
    <row r="23" spans="3:14">
      <c r="C23" s="17">
        <v>14</v>
      </c>
      <c r="D23" s="20" t="s">
        <v>36</v>
      </c>
      <c r="E23" s="17">
        <v>14</v>
      </c>
      <c r="G23" s="13" t="s">
        <v>136</v>
      </c>
      <c r="H23" s="13" t="s">
        <v>108</v>
      </c>
      <c r="J23" s="85" t="s">
        <v>137</v>
      </c>
      <c r="K23" s="85"/>
      <c r="L23" s="27" t="s">
        <v>118</v>
      </c>
      <c r="M23" s="27" t="s">
        <v>119</v>
      </c>
      <c r="N23" s="27" t="s">
        <v>9</v>
      </c>
    </row>
    <row r="24" spans="3:14">
      <c r="C24" s="17">
        <v>15</v>
      </c>
      <c r="D24" s="20" t="s">
        <v>37</v>
      </c>
      <c r="E24" s="17">
        <v>15</v>
      </c>
      <c r="G24" s="5">
        <v>1</v>
      </c>
      <c r="H24" s="5">
        <v>7</v>
      </c>
      <c r="J24" s="5" t="str">
        <f>G10</f>
        <v>Mesha</v>
      </c>
      <c r="K24" s="5" t="str">
        <f>G11</f>
        <v>Vrishaba</v>
      </c>
      <c r="L24" s="23">
        <f>IF($E$5=J24,IF($E$6=K24,1,0),0)</f>
        <v>0</v>
      </c>
      <c r="M24" s="23">
        <f>IF($E$5=K24,IF($E$6=J24,1,0),0)</f>
        <v>0</v>
      </c>
      <c r="N24" s="23">
        <f>L24+M24</f>
        <v>0</v>
      </c>
    </row>
    <row r="25" spans="3:14">
      <c r="C25" s="17">
        <v>16</v>
      </c>
      <c r="D25" s="20" t="s">
        <v>38</v>
      </c>
      <c r="E25" s="17">
        <v>16</v>
      </c>
      <c r="G25" s="5">
        <v>2</v>
      </c>
      <c r="H25" s="5">
        <v>0</v>
      </c>
      <c r="J25" s="5" t="str">
        <f>G10</f>
        <v>Mesha</v>
      </c>
      <c r="K25" s="5" t="str">
        <f>G17</f>
        <v>Vrischika</v>
      </c>
      <c r="L25" s="23">
        <f t="shared" ref="L25" si="0">IF($E$5=J25,IF($E$6=K25,1,0),0)</f>
        <v>0</v>
      </c>
      <c r="M25" s="23">
        <f t="shared" ref="M25" si="1">IF($E$5=K25,IF($E$6=J25,1,0),0)</f>
        <v>0</v>
      </c>
      <c r="N25" s="23">
        <f t="shared" ref="N25" si="2">L25+M25</f>
        <v>0</v>
      </c>
    </row>
    <row r="26" spans="3:14">
      <c r="C26" s="17">
        <v>17</v>
      </c>
      <c r="D26" s="20" t="s">
        <v>39</v>
      </c>
      <c r="E26" s="17">
        <v>17</v>
      </c>
      <c r="G26" s="5">
        <v>3</v>
      </c>
      <c r="H26" s="5">
        <v>5</v>
      </c>
      <c r="J26" s="5" t="str">
        <f>G11</f>
        <v>Vrishaba</v>
      </c>
      <c r="K26" s="5" t="str">
        <f>G16</f>
        <v>Tula</v>
      </c>
      <c r="L26" s="23">
        <f>IF($E$5=J26,IF($E$6=K26,1,0),0)</f>
        <v>0</v>
      </c>
      <c r="M26" s="23">
        <f>IF($E$5=K26,IF($E$6=J26,1,0),0)</f>
        <v>0</v>
      </c>
      <c r="N26" s="23">
        <f>L26+M26</f>
        <v>0</v>
      </c>
    </row>
    <row r="27" spans="3:14">
      <c r="C27" s="17">
        <v>18</v>
      </c>
      <c r="D27" s="20" t="s">
        <v>40</v>
      </c>
      <c r="E27" s="17">
        <v>18</v>
      </c>
      <c r="G27" s="5">
        <v>4</v>
      </c>
      <c r="H27" s="5">
        <v>4</v>
      </c>
      <c r="J27" s="5" t="str">
        <f>G16</f>
        <v>Tula</v>
      </c>
      <c r="K27" s="5" t="str">
        <f>G17</f>
        <v>Vrischika</v>
      </c>
      <c r="L27" s="23">
        <f>IF($E$5=J27,IF($E$6=K27,1,0),0)</f>
        <v>0</v>
      </c>
      <c r="M27" s="23">
        <f>IF($E$5=K27,IF($E$6=J27,1,0),0)</f>
        <v>0</v>
      </c>
      <c r="N27" s="23">
        <f>L27+M27</f>
        <v>0</v>
      </c>
    </row>
    <row r="28" spans="3:14">
      <c r="C28" s="17">
        <v>19</v>
      </c>
      <c r="D28" s="20" t="s">
        <v>41</v>
      </c>
      <c r="E28" s="17">
        <v>19</v>
      </c>
      <c r="G28" s="5">
        <v>5</v>
      </c>
      <c r="H28" s="5">
        <v>7</v>
      </c>
    </row>
    <row r="29" spans="3:14">
      <c r="C29" s="17">
        <v>20</v>
      </c>
      <c r="D29" s="20" t="s">
        <v>42</v>
      </c>
      <c r="E29" s="17">
        <v>20</v>
      </c>
      <c r="G29" s="5">
        <v>6</v>
      </c>
      <c r="H29" s="5">
        <v>0</v>
      </c>
      <c r="J29" s="28"/>
      <c r="K29" s="28"/>
      <c r="L29" s="29"/>
      <c r="M29" s="29"/>
      <c r="N29" s="29"/>
    </row>
    <row r="30" spans="3:14">
      <c r="C30" s="17">
        <v>21</v>
      </c>
      <c r="D30" s="20" t="s">
        <v>43</v>
      </c>
      <c r="E30" s="17">
        <v>21</v>
      </c>
      <c r="G30" s="5">
        <v>7</v>
      </c>
      <c r="H30" s="5">
        <v>7</v>
      </c>
      <c r="J30" s="28"/>
      <c r="K30" s="28"/>
      <c r="L30" s="29"/>
      <c r="M30" s="29"/>
      <c r="N30" s="29"/>
    </row>
    <row r="31" spans="3:14">
      <c r="C31" s="17">
        <v>22</v>
      </c>
      <c r="D31" s="20" t="s">
        <v>44</v>
      </c>
      <c r="E31" s="17">
        <v>22</v>
      </c>
      <c r="G31" s="5">
        <v>8</v>
      </c>
      <c r="H31" s="5">
        <v>0</v>
      </c>
      <c r="J31" s="28"/>
      <c r="K31" s="28"/>
      <c r="L31" s="29"/>
      <c r="M31" s="29"/>
      <c r="N31" s="29"/>
    </row>
    <row r="32" spans="3:14">
      <c r="C32" s="17">
        <v>23</v>
      </c>
      <c r="D32" s="20" t="s">
        <v>45</v>
      </c>
      <c r="E32" s="17">
        <v>23</v>
      </c>
      <c r="G32" s="5">
        <v>9</v>
      </c>
      <c r="H32" s="5">
        <v>7</v>
      </c>
    </row>
    <row r="33" spans="3:8">
      <c r="C33" s="17">
        <v>24</v>
      </c>
      <c r="D33" s="20" t="s">
        <v>46</v>
      </c>
      <c r="E33" s="17">
        <v>24</v>
      </c>
      <c r="G33" s="5">
        <v>10</v>
      </c>
      <c r="H33" s="5">
        <v>4</v>
      </c>
    </row>
    <row r="34" spans="3:8">
      <c r="C34" s="17">
        <v>25</v>
      </c>
      <c r="D34" s="20" t="s">
        <v>47</v>
      </c>
      <c r="E34" s="17">
        <v>25</v>
      </c>
      <c r="G34" s="5">
        <v>11</v>
      </c>
      <c r="H34" s="5">
        <v>5</v>
      </c>
    </row>
    <row r="35" spans="3:8">
      <c r="C35" s="17">
        <v>26</v>
      </c>
      <c r="D35" s="20" t="s">
        <v>48</v>
      </c>
      <c r="E35" s="17">
        <v>26</v>
      </c>
      <c r="G35" s="5">
        <v>12</v>
      </c>
      <c r="H35" s="5">
        <v>0</v>
      </c>
    </row>
    <row r="36" spans="3:8">
      <c r="C36" s="17">
        <v>27</v>
      </c>
      <c r="D36" s="20" t="s">
        <v>49</v>
      </c>
      <c r="E36" s="17">
        <v>27</v>
      </c>
    </row>
  </sheetData>
  <mergeCells count="1">
    <mergeCell ref="J23:K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C2:X70"/>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5" width="13.28515625" style="11" customWidth="1"/>
    <col min="6" max="6" width="8.85546875" style="11"/>
    <col min="7" max="7" width="12.140625" style="11" customWidth="1"/>
    <col min="8" max="10" width="8.85546875" style="11"/>
    <col min="11" max="11" width="11" style="11" customWidth="1"/>
    <col min="12" max="12" width="8.85546875" style="11"/>
    <col min="13" max="13" width="11.140625" style="11" customWidth="1"/>
    <col min="14" max="15" width="8.85546875" style="11"/>
    <col min="16" max="16" width="11.85546875" style="11" customWidth="1"/>
    <col min="17" max="16384" width="8.85546875" style="11"/>
  </cols>
  <sheetData>
    <row r="2" spans="3:8" ht="26.25">
      <c r="C2" s="16">
        <v>5</v>
      </c>
      <c r="D2" s="16" t="s">
        <v>139</v>
      </c>
      <c r="E2" s="15">
        <f>VLOOKUP(G5,M30:N38,2,FALSE)</f>
        <v>5</v>
      </c>
    </row>
    <row r="4" spans="3:8">
      <c r="C4" s="24" t="s">
        <v>103</v>
      </c>
      <c r="D4" s="24" t="s">
        <v>50</v>
      </c>
      <c r="E4" s="24" t="s">
        <v>12</v>
      </c>
      <c r="F4" s="24" t="s">
        <v>140</v>
      </c>
      <c r="G4" s="24" t="s">
        <v>156</v>
      </c>
      <c r="H4" s="13"/>
    </row>
    <row r="5" spans="3:8" s="1" customFormat="1" ht="15">
      <c r="C5" s="23" t="s">
        <v>116</v>
      </c>
      <c r="D5" s="12" t="str">
        <f>'Koota System'!J8</f>
        <v>Arudra</v>
      </c>
      <c r="E5" s="12" t="str">
        <f>'Koota System'!I8</f>
        <v>Mithuna</v>
      </c>
      <c r="F5" s="23" t="str">
        <f>VLOOKUP(E5,$G$10:$H$21,2,FALSE)</f>
        <v>Me</v>
      </c>
      <c r="G5" s="23" t="str">
        <f>IF(F5=F6,"FF",P27)</f>
        <v>FF</v>
      </c>
      <c r="H5" s="23"/>
    </row>
    <row r="6" spans="3:8" s="1" customFormat="1" ht="15">
      <c r="C6" s="23" t="s">
        <v>117</v>
      </c>
      <c r="D6" s="12" t="str">
        <f>'Koota System'!J9</f>
        <v>Poorvashadha</v>
      </c>
      <c r="E6" s="12" t="str">
        <f>'Koota System'!I9</f>
        <v>Tula</v>
      </c>
      <c r="F6" s="23" t="str">
        <f>VLOOKUP(E6,$G$10:$H$21,2,FALSE)</f>
        <v>Ve</v>
      </c>
      <c r="G6" s="23"/>
      <c r="H6" s="23"/>
    </row>
    <row r="9" spans="3:8">
      <c r="C9" s="24" t="s">
        <v>11</v>
      </c>
      <c r="D9" s="19" t="s">
        <v>50</v>
      </c>
      <c r="E9" s="13" t="s">
        <v>104</v>
      </c>
      <c r="G9" s="13" t="s">
        <v>12</v>
      </c>
      <c r="H9" s="13" t="s">
        <v>140</v>
      </c>
    </row>
    <row r="10" spans="3:8">
      <c r="C10" s="17">
        <v>1</v>
      </c>
      <c r="D10" s="20" t="s">
        <v>23</v>
      </c>
      <c r="E10" s="17">
        <v>1</v>
      </c>
      <c r="G10" s="27" t="s">
        <v>125</v>
      </c>
      <c r="H10" s="27" t="s">
        <v>15</v>
      </c>
    </row>
    <row r="11" spans="3:8">
      <c r="C11" s="17">
        <v>2</v>
      </c>
      <c r="D11" s="20" t="s">
        <v>24</v>
      </c>
      <c r="E11" s="17">
        <v>2</v>
      </c>
      <c r="G11" s="27" t="s">
        <v>126</v>
      </c>
      <c r="H11" s="27" t="s">
        <v>18</v>
      </c>
    </row>
    <row r="12" spans="3:8">
      <c r="C12" s="17">
        <v>3</v>
      </c>
      <c r="D12" s="20" t="s">
        <v>25</v>
      </c>
      <c r="E12" s="17">
        <v>3</v>
      </c>
      <c r="G12" s="27" t="s">
        <v>127</v>
      </c>
      <c r="H12" s="27" t="s">
        <v>16</v>
      </c>
    </row>
    <row r="13" spans="3:8">
      <c r="C13" s="17">
        <v>4</v>
      </c>
      <c r="D13" s="20" t="s">
        <v>26</v>
      </c>
      <c r="E13" s="17">
        <v>4</v>
      </c>
      <c r="G13" s="27" t="s">
        <v>91</v>
      </c>
      <c r="H13" s="27" t="s">
        <v>14</v>
      </c>
    </row>
    <row r="14" spans="3:8">
      <c r="C14" s="17">
        <v>5</v>
      </c>
      <c r="D14" s="20" t="s">
        <v>27</v>
      </c>
      <c r="E14" s="17">
        <v>5</v>
      </c>
      <c r="G14" s="27" t="s">
        <v>128</v>
      </c>
      <c r="H14" s="27" t="s">
        <v>13</v>
      </c>
    </row>
    <row r="15" spans="3:8">
      <c r="C15" s="17">
        <v>6</v>
      </c>
      <c r="D15" s="20" t="s">
        <v>28</v>
      </c>
      <c r="E15" s="17">
        <v>6</v>
      </c>
      <c r="G15" s="27" t="s">
        <v>129</v>
      </c>
      <c r="H15" s="27" t="s">
        <v>16</v>
      </c>
    </row>
    <row r="16" spans="3:8">
      <c r="C16" s="17">
        <v>7</v>
      </c>
      <c r="D16" s="20" t="s">
        <v>29</v>
      </c>
      <c r="E16" s="17">
        <v>7</v>
      </c>
      <c r="G16" s="27" t="s">
        <v>130</v>
      </c>
      <c r="H16" s="27" t="s">
        <v>18</v>
      </c>
    </row>
    <row r="17" spans="3:24">
      <c r="C17" s="17">
        <v>8</v>
      </c>
      <c r="D17" s="20" t="s">
        <v>30</v>
      </c>
      <c r="E17" s="17">
        <v>8</v>
      </c>
      <c r="G17" s="27" t="s">
        <v>131</v>
      </c>
      <c r="H17" s="27" t="s">
        <v>15</v>
      </c>
    </row>
    <row r="18" spans="3:24">
      <c r="C18" s="17">
        <v>9</v>
      </c>
      <c r="D18" s="20" t="s">
        <v>31</v>
      </c>
      <c r="E18" s="17">
        <v>9</v>
      </c>
      <c r="G18" s="27" t="s">
        <v>132</v>
      </c>
      <c r="H18" s="27" t="s">
        <v>17</v>
      </c>
    </row>
    <row r="19" spans="3:24">
      <c r="C19" s="17">
        <v>10</v>
      </c>
      <c r="D19" s="20" t="s">
        <v>32</v>
      </c>
      <c r="E19" s="17">
        <v>10</v>
      </c>
      <c r="G19" s="27" t="s">
        <v>133</v>
      </c>
      <c r="H19" s="27" t="s">
        <v>19</v>
      </c>
    </row>
    <row r="20" spans="3:24">
      <c r="C20" s="17">
        <v>11</v>
      </c>
      <c r="D20" s="20" t="s">
        <v>33</v>
      </c>
      <c r="E20" s="17">
        <v>11</v>
      </c>
      <c r="G20" s="27" t="s">
        <v>134</v>
      </c>
      <c r="H20" s="27" t="s">
        <v>19</v>
      </c>
    </row>
    <row r="21" spans="3:24">
      <c r="C21" s="17">
        <v>12</v>
      </c>
      <c r="D21" s="20" t="s">
        <v>34</v>
      </c>
      <c r="E21" s="17">
        <v>12</v>
      </c>
      <c r="G21" s="27" t="s">
        <v>135</v>
      </c>
      <c r="H21" s="27" t="s">
        <v>17</v>
      </c>
    </row>
    <row r="22" spans="3:24">
      <c r="C22" s="17">
        <v>13</v>
      </c>
      <c r="D22" s="20" t="s">
        <v>35</v>
      </c>
      <c r="E22" s="17">
        <v>13</v>
      </c>
    </row>
    <row r="23" spans="3:24">
      <c r="C23" s="17">
        <v>14</v>
      </c>
      <c r="D23" s="20" t="s">
        <v>36</v>
      </c>
      <c r="E23" s="17">
        <v>14</v>
      </c>
      <c r="G23" s="13" t="s">
        <v>141</v>
      </c>
      <c r="H23" s="13" t="s">
        <v>142</v>
      </c>
      <c r="I23" s="27" t="s">
        <v>116</v>
      </c>
      <c r="J23" s="27" t="s">
        <v>117</v>
      </c>
      <c r="K23" s="27" t="s">
        <v>9</v>
      </c>
      <c r="M23" s="5"/>
      <c r="N23" s="5" t="s">
        <v>116</v>
      </c>
      <c r="O23" s="5" t="s">
        <v>117</v>
      </c>
      <c r="P23" s="5" t="s">
        <v>156</v>
      </c>
      <c r="T23" s="85" t="s">
        <v>137</v>
      </c>
      <c r="U23" s="85"/>
      <c r="V23" s="27" t="s">
        <v>118</v>
      </c>
      <c r="W23" s="27" t="s">
        <v>119</v>
      </c>
      <c r="X23" s="27" t="s">
        <v>9</v>
      </c>
    </row>
    <row r="24" spans="3:24">
      <c r="C24" s="17">
        <v>15</v>
      </c>
      <c r="D24" s="20" t="s">
        <v>37</v>
      </c>
      <c r="E24" s="17">
        <v>15</v>
      </c>
      <c r="G24" s="5" t="s">
        <v>13</v>
      </c>
      <c r="H24" s="5" t="s">
        <v>14</v>
      </c>
      <c r="I24" s="23">
        <f>IF($F$5=G24,IF($F$6=H24,1,0),0)</f>
        <v>0</v>
      </c>
      <c r="J24" s="23">
        <f>IF($F$6=G24,IF($F$5=H24,1,0),0)</f>
        <v>0</v>
      </c>
      <c r="K24" s="23">
        <f>I24+J24</f>
        <v>0</v>
      </c>
      <c r="M24" s="5" t="s">
        <v>145</v>
      </c>
      <c r="N24" s="5">
        <f>COUNTIF(I24:I40,1)</f>
        <v>1</v>
      </c>
      <c r="O24" s="5">
        <f>COUNTIF(J24:J40,1)</f>
        <v>1</v>
      </c>
      <c r="P24" s="5" t="str">
        <f>IF(N24=1,"F","") &amp; IF(O24=1,"F","")</f>
        <v>FF</v>
      </c>
      <c r="T24" s="5" t="str">
        <f>G10</f>
        <v>Mesha</v>
      </c>
      <c r="U24" s="5" t="str">
        <f>G11</f>
        <v>Vrishaba</v>
      </c>
      <c r="V24" s="23">
        <f>IF($E$5=T24,IF($E$6=U24,1,0),0)</f>
        <v>0</v>
      </c>
      <c r="W24" s="23">
        <f>IF($E$5=U24,IF($E$6=T24,1,0),0)</f>
        <v>0</v>
      </c>
      <c r="X24" s="23">
        <f>V24+W24</f>
        <v>0</v>
      </c>
    </row>
    <row r="25" spans="3:24">
      <c r="C25" s="17">
        <v>16</v>
      </c>
      <c r="D25" s="20" t="s">
        <v>38</v>
      </c>
      <c r="E25" s="17">
        <v>16</v>
      </c>
      <c r="G25" s="5" t="s">
        <v>13</v>
      </c>
      <c r="H25" s="5" t="s">
        <v>15</v>
      </c>
      <c r="I25" s="23">
        <f t="shared" ref="I25:I40" si="0">IF($F$5=G25,IF($F$6=H25,1,0),0)</f>
        <v>0</v>
      </c>
      <c r="J25" s="23">
        <f t="shared" ref="J25:J40" si="1">IF($F$6=G25,IF($F$5=H25,1,0),0)</f>
        <v>0</v>
      </c>
      <c r="K25" s="23">
        <f t="shared" ref="K25:K40" si="2">I25+J25</f>
        <v>0</v>
      </c>
      <c r="M25" s="5" t="s">
        <v>122</v>
      </c>
      <c r="N25" s="5">
        <f>COUNTIF(I43:I56,1)</f>
        <v>0</v>
      </c>
      <c r="O25" s="5">
        <f>COUNTIF(J43:J56,1)</f>
        <v>0</v>
      </c>
      <c r="P25" s="5" t="str">
        <f>IF(N25=1,"N","") &amp; IF(O25=1,"N","")</f>
        <v/>
      </c>
      <c r="T25" s="5" t="str">
        <f>G10</f>
        <v>Mesha</v>
      </c>
      <c r="U25" s="5" t="str">
        <f>G17</f>
        <v>Vrischika</v>
      </c>
      <c r="V25" s="23">
        <f t="shared" ref="V25" si="3">IF($E$5=T25,IF($E$6=U25,1,0),0)</f>
        <v>0</v>
      </c>
      <c r="W25" s="23">
        <f>IF($E$5=U25,IF($E$6=T25,1,0),0)</f>
        <v>0</v>
      </c>
      <c r="X25" s="23">
        <f t="shared" ref="X25" si="4">V25+W25</f>
        <v>0</v>
      </c>
    </row>
    <row r="26" spans="3:24">
      <c r="C26" s="17">
        <v>17</v>
      </c>
      <c r="D26" s="20" t="s">
        <v>39</v>
      </c>
      <c r="E26" s="17">
        <v>17</v>
      </c>
      <c r="G26" s="5" t="s">
        <v>13</v>
      </c>
      <c r="H26" s="5" t="s">
        <v>17</v>
      </c>
      <c r="I26" s="23">
        <f t="shared" si="0"/>
        <v>0</v>
      </c>
      <c r="J26" s="23">
        <f t="shared" si="1"/>
        <v>0</v>
      </c>
      <c r="K26" s="23">
        <f t="shared" si="2"/>
        <v>0</v>
      </c>
      <c r="M26" s="5" t="s">
        <v>146</v>
      </c>
      <c r="N26" s="5">
        <f>COUNTIF(I59:I70,1)</f>
        <v>0</v>
      </c>
      <c r="O26" s="5">
        <f>COUNTIF(J59:J70,1)</f>
        <v>0</v>
      </c>
      <c r="P26" s="5" t="str">
        <f>IF(N26=1,"E","") &amp; IF(O26=1,"E","")</f>
        <v/>
      </c>
      <c r="T26" s="5" t="str">
        <f>G11</f>
        <v>Vrishaba</v>
      </c>
      <c r="U26" s="5" t="str">
        <f>G16</f>
        <v>Tula</v>
      </c>
      <c r="V26" s="23">
        <f>IF($E$5=T26,IF($E$6=U26,1,0),0)</f>
        <v>0</v>
      </c>
      <c r="W26" s="23">
        <f>IF($E$5=U26,IF($E$6=T26,1,0),0)</f>
        <v>0</v>
      </c>
      <c r="X26" s="23">
        <f>V26+W26</f>
        <v>0</v>
      </c>
    </row>
    <row r="27" spans="3:24">
      <c r="C27" s="17">
        <v>18</v>
      </c>
      <c r="D27" s="20" t="s">
        <v>40</v>
      </c>
      <c r="E27" s="17">
        <v>18</v>
      </c>
      <c r="G27" s="5" t="s">
        <v>14</v>
      </c>
      <c r="H27" s="5" t="s">
        <v>13</v>
      </c>
      <c r="I27" s="23">
        <f t="shared" si="0"/>
        <v>0</v>
      </c>
      <c r="J27" s="23">
        <f t="shared" si="1"/>
        <v>0</v>
      </c>
      <c r="K27" s="23">
        <f t="shared" si="2"/>
        <v>0</v>
      </c>
      <c r="M27" s="5"/>
      <c r="N27" s="5"/>
      <c r="O27" s="5"/>
      <c r="P27" s="13" t="str">
        <f>TRIM(P24)&amp;TRIM(P25)&amp;TRIM(P26)</f>
        <v>FF</v>
      </c>
      <c r="T27" s="5" t="str">
        <f>G16</f>
        <v>Tula</v>
      </c>
      <c r="U27" s="5" t="str">
        <f>G17</f>
        <v>Vrischika</v>
      </c>
      <c r="V27" s="23">
        <f>IF($E$5=T27,IF($E$6=U27,1,0),0)</f>
        <v>0</v>
      </c>
      <c r="W27" s="23">
        <f>IF($E$5=U27,IF($E$6=T27,1,0),0)</f>
        <v>0</v>
      </c>
      <c r="X27" s="23">
        <f>V27+W27</f>
        <v>0</v>
      </c>
    </row>
    <row r="28" spans="3:24">
      <c r="C28" s="17">
        <v>19</v>
      </c>
      <c r="D28" s="20" t="s">
        <v>41</v>
      </c>
      <c r="E28" s="17">
        <v>19</v>
      </c>
      <c r="G28" s="5" t="s">
        <v>14</v>
      </c>
      <c r="H28" s="5" t="s">
        <v>16</v>
      </c>
      <c r="I28" s="23">
        <f t="shared" si="0"/>
        <v>0</v>
      </c>
      <c r="J28" s="23">
        <f t="shared" si="1"/>
        <v>0</v>
      </c>
      <c r="K28" s="23">
        <f t="shared" si="2"/>
        <v>0</v>
      </c>
    </row>
    <row r="29" spans="3:24">
      <c r="C29" s="17">
        <v>20</v>
      </c>
      <c r="D29" s="20" t="s">
        <v>42</v>
      </c>
      <c r="E29" s="17">
        <v>20</v>
      </c>
      <c r="G29" s="5" t="s">
        <v>15</v>
      </c>
      <c r="H29" s="5" t="s">
        <v>13</v>
      </c>
      <c r="I29" s="23">
        <f t="shared" si="0"/>
        <v>0</v>
      </c>
      <c r="J29" s="23">
        <f t="shared" si="1"/>
        <v>0</v>
      </c>
      <c r="K29" s="23">
        <f t="shared" si="2"/>
        <v>0</v>
      </c>
      <c r="L29" s="29"/>
      <c r="M29" s="5" t="s">
        <v>156</v>
      </c>
      <c r="N29" s="23" t="s">
        <v>108</v>
      </c>
    </row>
    <row r="30" spans="3:24">
      <c r="C30" s="17">
        <v>21</v>
      </c>
      <c r="D30" s="20" t="s">
        <v>43</v>
      </c>
      <c r="E30" s="17">
        <v>21</v>
      </c>
      <c r="G30" s="5" t="s">
        <v>15</v>
      </c>
      <c r="H30" s="5" t="s">
        <v>14</v>
      </c>
      <c r="I30" s="23">
        <f t="shared" si="0"/>
        <v>0</v>
      </c>
      <c r="J30" s="23">
        <f t="shared" si="1"/>
        <v>0</v>
      </c>
      <c r="K30" s="23">
        <f t="shared" si="2"/>
        <v>0</v>
      </c>
      <c r="L30" s="29"/>
      <c r="M30" s="23" t="s">
        <v>147</v>
      </c>
      <c r="N30" s="23">
        <v>5</v>
      </c>
    </row>
    <row r="31" spans="3:24">
      <c r="C31" s="17">
        <v>22</v>
      </c>
      <c r="D31" s="20" t="s">
        <v>44</v>
      </c>
      <c r="E31" s="17">
        <v>22</v>
      </c>
      <c r="G31" s="5" t="s">
        <v>15</v>
      </c>
      <c r="H31" s="5" t="s">
        <v>17</v>
      </c>
      <c r="I31" s="23">
        <f t="shared" si="0"/>
        <v>0</v>
      </c>
      <c r="J31" s="23">
        <f t="shared" si="1"/>
        <v>0</v>
      </c>
      <c r="K31" s="23">
        <f t="shared" si="2"/>
        <v>0</v>
      </c>
      <c r="L31" s="29"/>
      <c r="M31" s="23" t="s">
        <v>148</v>
      </c>
      <c r="N31" s="23">
        <v>4</v>
      </c>
    </row>
    <row r="32" spans="3:24">
      <c r="C32" s="17">
        <v>23</v>
      </c>
      <c r="D32" s="20" t="s">
        <v>45</v>
      </c>
      <c r="E32" s="17">
        <v>23</v>
      </c>
      <c r="G32" s="5" t="s">
        <v>16</v>
      </c>
      <c r="H32" s="5" t="s">
        <v>13</v>
      </c>
      <c r="I32" s="23">
        <f t="shared" si="0"/>
        <v>0</v>
      </c>
      <c r="J32" s="23">
        <f t="shared" si="1"/>
        <v>0</v>
      </c>
      <c r="K32" s="23">
        <f t="shared" si="2"/>
        <v>0</v>
      </c>
      <c r="M32" s="23" t="s">
        <v>149</v>
      </c>
      <c r="N32" s="5">
        <v>2</v>
      </c>
    </row>
    <row r="33" spans="3:14">
      <c r="C33" s="17">
        <v>24</v>
      </c>
      <c r="D33" s="20" t="s">
        <v>46</v>
      </c>
      <c r="E33" s="17">
        <v>24</v>
      </c>
      <c r="G33" s="5" t="s">
        <v>16</v>
      </c>
      <c r="H33" s="5" t="s">
        <v>18</v>
      </c>
      <c r="I33" s="23">
        <f t="shared" si="0"/>
        <v>1</v>
      </c>
      <c r="J33" s="23">
        <f t="shared" si="1"/>
        <v>0</v>
      </c>
      <c r="K33" s="23">
        <f t="shared" si="2"/>
        <v>1</v>
      </c>
      <c r="M33" s="5" t="s">
        <v>150</v>
      </c>
      <c r="N33" s="5">
        <v>4</v>
      </c>
    </row>
    <row r="34" spans="3:14">
      <c r="C34" s="17">
        <v>25</v>
      </c>
      <c r="D34" s="20" t="s">
        <v>47</v>
      </c>
      <c r="E34" s="17">
        <v>25</v>
      </c>
      <c r="G34" s="5" t="s">
        <v>17</v>
      </c>
      <c r="H34" s="5" t="s">
        <v>13</v>
      </c>
      <c r="I34" s="23">
        <f t="shared" si="0"/>
        <v>0</v>
      </c>
      <c r="J34" s="23">
        <f t="shared" si="1"/>
        <v>0</v>
      </c>
      <c r="K34" s="23">
        <f t="shared" si="2"/>
        <v>0</v>
      </c>
      <c r="M34" s="5" t="s">
        <v>151</v>
      </c>
      <c r="N34" s="5">
        <v>2</v>
      </c>
    </row>
    <row r="35" spans="3:14">
      <c r="C35" s="17">
        <v>26</v>
      </c>
      <c r="D35" s="20" t="s">
        <v>48</v>
      </c>
      <c r="E35" s="17">
        <v>26</v>
      </c>
      <c r="G35" s="5" t="s">
        <v>17</v>
      </c>
      <c r="H35" s="5" t="s">
        <v>14</v>
      </c>
      <c r="I35" s="23">
        <f t="shared" si="0"/>
        <v>0</v>
      </c>
      <c r="J35" s="23">
        <f t="shared" si="1"/>
        <v>0</v>
      </c>
      <c r="K35" s="23">
        <f t="shared" si="2"/>
        <v>0</v>
      </c>
      <c r="M35" s="5" t="s">
        <v>152</v>
      </c>
      <c r="N35" s="5">
        <v>3</v>
      </c>
    </row>
    <row r="36" spans="3:14">
      <c r="C36" s="17">
        <v>27</v>
      </c>
      <c r="D36" s="20" t="s">
        <v>49</v>
      </c>
      <c r="E36" s="17">
        <v>27</v>
      </c>
      <c r="G36" s="5" t="s">
        <v>17</v>
      </c>
      <c r="H36" s="5" t="s">
        <v>15</v>
      </c>
      <c r="I36" s="23">
        <f t="shared" si="0"/>
        <v>0</v>
      </c>
      <c r="J36" s="23">
        <f t="shared" si="1"/>
        <v>0</v>
      </c>
      <c r="K36" s="23">
        <f t="shared" si="2"/>
        <v>0</v>
      </c>
      <c r="M36" s="5" t="s">
        <v>153</v>
      </c>
      <c r="N36" s="5">
        <v>1</v>
      </c>
    </row>
    <row r="37" spans="3:14">
      <c r="G37" s="5" t="s">
        <v>18</v>
      </c>
      <c r="H37" s="5" t="s">
        <v>16</v>
      </c>
      <c r="I37" s="23">
        <f t="shared" si="0"/>
        <v>0</v>
      </c>
      <c r="J37" s="23">
        <f t="shared" si="1"/>
        <v>1</v>
      </c>
      <c r="K37" s="23">
        <f t="shared" si="2"/>
        <v>1</v>
      </c>
      <c r="M37" s="5" t="s">
        <v>154</v>
      </c>
      <c r="N37" s="5">
        <v>1</v>
      </c>
    </row>
    <row r="38" spans="3:14">
      <c r="G38" s="5" t="s">
        <v>18</v>
      </c>
      <c r="H38" s="5" t="s">
        <v>19</v>
      </c>
      <c r="I38" s="23">
        <f t="shared" si="0"/>
        <v>0</v>
      </c>
      <c r="J38" s="23">
        <f t="shared" si="1"/>
        <v>0</v>
      </c>
      <c r="K38" s="23">
        <f t="shared" si="2"/>
        <v>0</v>
      </c>
      <c r="M38" s="5" t="s">
        <v>155</v>
      </c>
      <c r="N38" s="5">
        <v>0</v>
      </c>
    </row>
    <row r="39" spans="3:14">
      <c r="G39" s="5" t="s">
        <v>19</v>
      </c>
      <c r="H39" s="5" t="s">
        <v>16</v>
      </c>
      <c r="I39" s="23">
        <f t="shared" si="0"/>
        <v>0</v>
      </c>
      <c r="J39" s="23">
        <f t="shared" si="1"/>
        <v>0</v>
      </c>
      <c r="K39" s="23">
        <f t="shared" si="2"/>
        <v>0</v>
      </c>
    </row>
    <row r="40" spans="3:14">
      <c r="G40" s="5" t="s">
        <v>19</v>
      </c>
      <c r="H40" s="5" t="s">
        <v>18</v>
      </c>
      <c r="I40" s="23">
        <f t="shared" si="0"/>
        <v>0</v>
      </c>
      <c r="J40" s="23">
        <f t="shared" si="1"/>
        <v>0</v>
      </c>
      <c r="K40" s="23">
        <f t="shared" si="2"/>
        <v>0</v>
      </c>
    </row>
    <row r="42" spans="3:14">
      <c r="G42" s="13" t="s">
        <v>141</v>
      </c>
      <c r="H42" s="13" t="s">
        <v>143</v>
      </c>
      <c r="I42" s="27" t="s">
        <v>116</v>
      </c>
      <c r="J42" s="27" t="s">
        <v>117</v>
      </c>
      <c r="K42" s="27" t="s">
        <v>9</v>
      </c>
    </row>
    <row r="43" spans="3:14">
      <c r="G43" s="5" t="s">
        <v>13</v>
      </c>
      <c r="H43" s="5" t="s">
        <v>16</v>
      </c>
      <c r="I43" s="23">
        <f>IF($F$5=G43,IF($F$6=H43,1,0),0)</f>
        <v>0</v>
      </c>
      <c r="J43" s="23">
        <f>IF($F$6=G43,IF($F$5=H43,1,0),0)</f>
        <v>0</v>
      </c>
      <c r="K43" s="23">
        <f>I43+J43</f>
        <v>0</v>
      </c>
    </row>
    <row r="44" spans="3:14">
      <c r="G44" s="5" t="s">
        <v>14</v>
      </c>
      <c r="H44" s="5" t="s">
        <v>15</v>
      </c>
      <c r="I44" s="23">
        <f t="shared" ref="I44:I56" si="5">IF($F$5=G44,IF($F$6=H44,1,0),0)</f>
        <v>0</v>
      </c>
      <c r="J44" s="23">
        <f t="shared" ref="J44:J56" si="6">IF($F$6=G44,IF($F$5=H44,1,0),0)</f>
        <v>0</v>
      </c>
      <c r="K44" s="23">
        <f t="shared" ref="K44:K56" si="7">I44+J44</f>
        <v>0</v>
      </c>
    </row>
    <row r="45" spans="3:14">
      <c r="G45" s="5" t="s">
        <v>14</v>
      </c>
      <c r="H45" s="5" t="s">
        <v>17</v>
      </c>
      <c r="I45" s="23">
        <f t="shared" si="5"/>
        <v>0</v>
      </c>
      <c r="J45" s="23">
        <f t="shared" si="6"/>
        <v>0</v>
      </c>
      <c r="K45" s="23">
        <f t="shared" si="7"/>
        <v>0</v>
      </c>
    </row>
    <row r="46" spans="3:14">
      <c r="G46" s="5" t="s">
        <v>14</v>
      </c>
      <c r="H46" s="5" t="s">
        <v>18</v>
      </c>
      <c r="I46" s="23">
        <f t="shared" si="5"/>
        <v>0</v>
      </c>
      <c r="J46" s="23">
        <f t="shared" si="6"/>
        <v>0</v>
      </c>
      <c r="K46" s="23">
        <f t="shared" si="7"/>
        <v>0</v>
      </c>
    </row>
    <row r="47" spans="3:14">
      <c r="G47" s="5" t="s">
        <v>14</v>
      </c>
      <c r="H47" s="5" t="s">
        <v>19</v>
      </c>
      <c r="I47" s="23">
        <f t="shared" si="5"/>
        <v>0</v>
      </c>
      <c r="J47" s="23">
        <f t="shared" si="6"/>
        <v>0</v>
      </c>
      <c r="K47" s="23">
        <f t="shared" si="7"/>
        <v>0</v>
      </c>
    </row>
    <row r="48" spans="3:14">
      <c r="G48" s="5" t="s">
        <v>15</v>
      </c>
      <c r="H48" s="5" t="s">
        <v>18</v>
      </c>
      <c r="I48" s="23">
        <f t="shared" si="5"/>
        <v>0</v>
      </c>
      <c r="J48" s="23">
        <f t="shared" si="6"/>
        <v>0</v>
      </c>
      <c r="K48" s="23">
        <f t="shared" si="7"/>
        <v>0</v>
      </c>
    </row>
    <row r="49" spans="7:11">
      <c r="G49" s="5" t="s">
        <v>15</v>
      </c>
      <c r="H49" s="5" t="s">
        <v>19</v>
      </c>
      <c r="I49" s="23">
        <f t="shared" si="5"/>
        <v>0</v>
      </c>
      <c r="J49" s="23">
        <f t="shared" si="6"/>
        <v>0</v>
      </c>
      <c r="K49" s="23">
        <f t="shared" si="7"/>
        <v>0</v>
      </c>
    </row>
    <row r="50" spans="7:11">
      <c r="G50" s="5" t="s">
        <v>16</v>
      </c>
      <c r="H50" s="5" t="s">
        <v>15</v>
      </c>
      <c r="I50" s="23">
        <f t="shared" si="5"/>
        <v>0</v>
      </c>
      <c r="J50" s="23">
        <f t="shared" si="6"/>
        <v>0</v>
      </c>
      <c r="K50" s="23">
        <f t="shared" si="7"/>
        <v>0</v>
      </c>
    </row>
    <row r="51" spans="7:11">
      <c r="G51" s="5" t="s">
        <v>16</v>
      </c>
      <c r="H51" s="5" t="s">
        <v>17</v>
      </c>
      <c r="I51" s="23">
        <f t="shared" si="5"/>
        <v>0</v>
      </c>
      <c r="J51" s="23">
        <f t="shared" si="6"/>
        <v>0</v>
      </c>
      <c r="K51" s="23">
        <f t="shared" si="7"/>
        <v>0</v>
      </c>
    </row>
    <row r="52" spans="7:11">
      <c r="G52" s="5" t="s">
        <v>16</v>
      </c>
      <c r="H52" s="5" t="s">
        <v>19</v>
      </c>
      <c r="I52" s="23">
        <f t="shared" si="5"/>
        <v>0</v>
      </c>
      <c r="J52" s="23">
        <f t="shared" si="6"/>
        <v>0</v>
      </c>
      <c r="K52" s="23">
        <f t="shared" si="7"/>
        <v>0</v>
      </c>
    </row>
    <row r="53" spans="7:11">
      <c r="G53" s="5" t="s">
        <v>17</v>
      </c>
      <c r="H53" s="5" t="s">
        <v>19</v>
      </c>
      <c r="I53" s="23">
        <f t="shared" si="5"/>
        <v>0</v>
      </c>
      <c r="J53" s="23">
        <f t="shared" si="6"/>
        <v>0</v>
      </c>
      <c r="K53" s="23">
        <f t="shared" si="7"/>
        <v>0</v>
      </c>
    </row>
    <row r="54" spans="7:11">
      <c r="G54" s="5" t="s">
        <v>18</v>
      </c>
      <c r="H54" s="5" t="s">
        <v>15</v>
      </c>
      <c r="I54" s="23">
        <f t="shared" si="5"/>
        <v>0</v>
      </c>
      <c r="J54" s="23">
        <f t="shared" si="6"/>
        <v>0</v>
      </c>
      <c r="K54" s="23">
        <f t="shared" si="7"/>
        <v>0</v>
      </c>
    </row>
    <row r="55" spans="7:11">
      <c r="G55" s="5" t="s">
        <v>18</v>
      </c>
      <c r="H55" s="5" t="s">
        <v>17</v>
      </c>
      <c r="I55" s="23">
        <f t="shared" si="5"/>
        <v>0</v>
      </c>
      <c r="J55" s="23">
        <f t="shared" si="6"/>
        <v>0</v>
      </c>
      <c r="K55" s="23">
        <f t="shared" si="7"/>
        <v>0</v>
      </c>
    </row>
    <row r="56" spans="7:11">
      <c r="G56" s="5" t="s">
        <v>19</v>
      </c>
      <c r="H56" s="5" t="s">
        <v>17</v>
      </c>
      <c r="I56" s="23">
        <f t="shared" si="5"/>
        <v>0</v>
      </c>
      <c r="J56" s="23">
        <f t="shared" si="6"/>
        <v>0</v>
      </c>
      <c r="K56" s="23">
        <f t="shared" si="7"/>
        <v>0</v>
      </c>
    </row>
    <row r="58" spans="7:11">
      <c r="G58" s="13" t="s">
        <v>141</v>
      </c>
      <c r="H58" s="13" t="s">
        <v>144</v>
      </c>
      <c r="I58" s="27" t="s">
        <v>116</v>
      </c>
      <c r="J58" s="27" t="s">
        <v>117</v>
      </c>
      <c r="K58" s="27" t="s">
        <v>9</v>
      </c>
    </row>
    <row r="59" spans="7:11">
      <c r="G59" s="5" t="s">
        <v>13</v>
      </c>
      <c r="H59" s="5" t="s">
        <v>19</v>
      </c>
      <c r="I59" s="23">
        <f>IF($F$5=G59,IF($F$6=H59,1,0),0)</f>
        <v>0</v>
      </c>
      <c r="J59" s="23">
        <f>IF($F$6=G59,IF($F$5=H59,1,0),0)</f>
        <v>0</v>
      </c>
      <c r="K59" s="23">
        <f>I59+J59</f>
        <v>0</v>
      </c>
    </row>
    <row r="60" spans="7:11">
      <c r="G60" s="5" t="s">
        <v>13</v>
      </c>
      <c r="H60" s="5" t="s">
        <v>18</v>
      </c>
      <c r="I60" s="23">
        <f t="shared" ref="I60:I70" si="8">IF($F$5=G60,IF($F$6=H60,1,0),0)</f>
        <v>0</v>
      </c>
      <c r="J60" s="23">
        <f t="shared" ref="J60:J70" si="9">IF($F$6=G60,IF($F$5=H60,1,0),0)</f>
        <v>0</v>
      </c>
      <c r="K60" s="23">
        <f t="shared" ref="K60:K70" si="10">I60+J60</f>
        <v>0</v>
      </c>
    </row>
    <row r="61" spans="7:11">
      <c r="G61" s="5" t="s">
        <v>14</v>
      </c>
      <c r="H61" s="5"/>
      <c r="I61" s="23">
        <f t="shared" si="8"/>
        <v>0</v>
      </c>
      <c r="J61" s="23">
        <f t="shared" si="9"/>
        <v>0</v>
      </c>
      <c r="K61" s="23">
        <f t="shared" si="10"/>
        <v>0</v>
      </c>
    </row>
    <row r="62" spans="7:11">
      <c r="G62" s="5" t="s">
        <v>15</v>
      </c>
      <c r="H62" s="5" t="s">
        <v>16</v>
      </c>
      <c r="I62" s="23">
        <f t="shared" si="8"/>
        <v>0</v>
      </c>
      <c r="J62" s="23">
        <f t="shared" si="9"/>
        <v>0</v>
      </c>
      <c r="K62" s="23">
        <f t="shared" si="10"/>
        <v>0</v>
      </c>
    </row>
    <row r="63" spans="7:11">
      <c r="G63" s="5" t="s">
        <v>16</v>
      </c>
      <c r="H63" s="5" t="s">
        <v>14</v>
      </c>
      <c r="I63" s="23">
        <f t="shared" si="8"/>
        <v>0</v>
      </c>
      <c r="J63" s="23">
        <f t="shared" si="9"/>
        <v>0</v>
      </c>
      <c r="K63" s="23">
        <f t="shared" si="10"/>
        <v>0</v>
      </c>
    </row>
    <row r="64" spans="7:11">
      <c r="G64" s="5" t="s">
        <v>17</v>
      </c>
      <c r="H64" s="5" t="s">
        <v>16</v>
      </c>
      <c r="I64" s="23">
        <f t="shared" si="8"/>
        <v>0</v>
      </c>
      <c r="J64" s="23">
        <f t="shared" si="9"/>
        <v>0</v>
      </c>
      <c r="K64" s="23">
        <f t="shared" si="10"/>
        <v>0</v>
      </c>
    </row>
    <row r="65" spans="7:11">
      <c r="G65" s="5" t="s">
        <v>17</v>
      </c>
      <c r="H65" s="5" t="s">
        <v>18</v>
      </c>
      <c r="I65" s="23">
        <f t="shared" si="8"/>
        <v>0</v>
      </c>
      <c r="J65" s="23">
        <f t="shared" si="9"/>
        <v>0</v>
      </c>
      <c r="K65" s="23">
        <f t="shared" si="10"/>
        <v>0</v>
      </c>
    </row>
    <row r="66" spans="7:11">
      <c r="G66" s="5" t="s">
        <v>18</v>
      </c>
      <c r="H66" s="5" t="s">
        <v>13</v>
      </c>
      <c r="I66" s="23">
        <f t="shared" si="8"/>
        <v>0</v>
      </c>
      <c r="J66" s="23">
        <f t="shared" si="9"/>
        <v>0</v>
      </c>
      <c r="K66" s="23">
        <f t="shared" si="10"/>
        <v>0</v>
      </c>
    </row>
    <row r="67" spans="7:11">
      <c r="G67" s="5" t="s">
        <v>18</v>
      </c>
      <c r="H67" s="5" t="s">
        <v>14</v>
      </c>
      <c r="I67" s="23">
        <f t="shared" si="8"/>
        <v>0</v>
      </c>
      <c r="J67" s="23">
        <f t="shared" si="9"/>
        <v>0</v>
      </c>
      <c r="K67" s="23">
        <f t="shared" si="10"/>
        <v>0</v>
      </c>
    </row>
    <row r="68" spans="7:11">
      <c r="G68" s="5" t="s">
        <v>19</v>
      </c>
      <c r="H68" s="5" t="s">
        <v>13</v>
      </c>
      <c r="I68" s="23">
        <f t="shared" si="8"/>
        <v>0</v>
      </c>
      <c r="J68" s="23">
        <f t="shared" si="9"/>
        <v>0</v>
      </c>
      <c r="K68" s="23">
        <f t="shared" si="10"/>
        <v>0</v>
      </c>
    </row>
    <row r="69" spans="7:11">
      <c r="G69" s="5" t="s">
        <v>19</v>
      </c>
      <c r="H69" s="5" t="s">
        <v>14</v>
      </c>
      <c r="I69" s="23">
        <f t="shared" si="8"/>
        <v>0</v>
      </c>
      <c r="J69" s="23">
        <f t="shared" si="9"/>
        <v>0</v>
      </c>
      <c r="K69" s="23">
        <f t="shared" si="10"/>
        <v>0</v>
      </c>
    </row>
    <row r="70" spans="7:11">
      <c r="G70" s="5" t="s">
        <v>19</v>
      </c>
      <c r="H70" s="5" t="s">
        <v>15</v>
      </c>
      <c r="I70" s="23">
        <f t="shared" si="8"/>
        <v>0</v>
      </c>
      <c r="J70" s="23">
        <f t="shared" si="9"/>
        <v>0</v>
      </c>
      <c r="K70" s="23">
        <f t="shared" si="10"/>
        <v>0</v>
      </c>
    </row>
  </sheetData>
  <mergeCells count="1">
    <mergeCell ref="T23:U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C2:AA82"/>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6" width="8.85546875" style="11"/>
    <col min="7" max="7" width="12.140625" style="11" customWidth="1"/>
    <col min="8" max="10" width="8.85546875" style="11"/>
    <col min="11" max="11" width="11" style="11" customWidth="1"/>
    <col min="12" max="12" width="8.85546875" style="11"/>
    <col min="13" max="13" width="11.140625" style="11" customWidth="1"/>
    <col min="14" max="15" width="8.85546875" style="11"/>
    <col min="16" max="16" width="11.85546875" style="11" customWidth="1"/>
    <col min="17" max="16384" width="8.85546875" style="11"/>
  </cols>
  <sheetData>
    <row r="2" spans="3:12" ht="26.25">
      <c r="C2" s="16">
        <v>6</v>
      </c>
      <c r="D2" s="16" t="s">
        <v>4</v>
      </c>
      <c r="E2" s="15">
        <f>G5</f>
        <v>5</v>
      </c>
    </row>
    <row r="4" spans="3:12">
      <c r="C4" s="24" t="s">
        <v>103</v>
      </c>
      <c r="D4" s="24" t="s">
        <v>50</v>
      </c>
      <c r="E4" s="24" t="s">
        <v>157</v>
      </c>
      <c r="F4" s="24" t="s">
        <v>163</v>
      </c>
      <c r="G4" s="24" t="s">
        <v>77</v>
      </c>
      <c r="H4" s="13"/>
    </row>
    <row r="5" spans="3:12" ht="15">
      <c r="C5" s="5" t="s">
        <v>116</v>
      </c>
      <c r="D5" s="12" t="str">
        <f>'Koota System'!J8</f>
        <v>Arudra</v>
      </c>
      <c r="E5" s="5" t="str">
        <f>VLOOKUP(D5,$D$10:$F$36,3,FALSE)</f>
        <v>Kantha</v>
      </c>
      <c r="F5" s="5">
        <f>VLOOKUP(E5,$H$10:$I$14,2,FALSE)</f>
        <v>2</v>
      </c>
      <c r="G5" s="5">
        <f>IF(F5=F6,0,5)</f>
        <v>5</v>
      </c>
      <c r="H5" s="5"/>
    </row>
    <row r="6" spans="3:12" ht="15">
      <c r="C6" s="5" t="s">
        <v>117</v>
      </c>
      <c r="D6" s="12" t="str">
        <f>'Koota System'!J9</f>
        <v>Poorvashadha</v>
      </c>
      <c r="E6" s="23" t="str">
        <f>VLOOKUP(D6,$D$10:$F$36,3,FALSE)</f>
        <v>Vooru</v>
      </c>
      <c r="F6" s="5">
        <f>VLOOKUP(E6,$H$10:$I$14,2,FALSE)</f>
        <v>4</v>
      </c>
      <c r="G6" s="5"/>
      <c r="H6" s="5"/>
    </row>
    <row r="9" spans="3:12">
      <c r="C9" s="24" t="s">
        <v>11</v>
      </c>
      <c r="D9" s="19" t="s">
        <v>50</v>
      </c>
      <c r="E9" s="13" t="s">
        <v>104</v>
      </c>
      <c r="F9" s="13" t="s">
        <v>157</v>
      </c>
      <c r="H9" s="13" t="s">
        <v>157</v>
      </c>
      <c r="I9" s="13" t="s">
        <v>163</v>
      </c>
      <c r="L9" s="11" t="s">
        <v>157</v>
      </c>
    </row>
    <row r="10" spans="3:12">
      <c r="C10" s="17">
        <v>1</v>
      </c>
      <c r="D10" s="20" t="s">
        <v>23</v>
      </c>
      <c r="E10" s="17">
        <v>1</v>
      </c>
      <c r="F10" s="5" t="s">
        <v>162</v>
      </c>
      <c r="H10" s="27" t="s">
        <v>158</v>
      </c>
      <c r="I10" s="27">
        <v>1</v>
      </c>
    </row>
    <row r="11" spans="3:12">
      <c r="C11" s="17">
        <v>2</v>
      </c>
      <c r="D11" s="20" t="s">
        <v>24</v>
      </c>
      <c r="E11" s="17">
        <v>2</v>
      </c>
      <c r="F11" s="5" t="s">
        <v>161</v>
      </c>
      <c r="H11" s="27" t="s">
        <v>159</v>
      </c>
      <c r="I11" s="27">
        <v>2</v>
      </c>
    </row>
    <row r="12" spans="3:12">
      <c r="C12" s="17">
        <v>3</v>
      </c>
      <c r="D12" s="20" t="s">
        <v>25</v>
      </c>
      <c r="E12" s="17">
        <v>3</v>
      </c>
      <c r="F12" s="5" t="s">
        <v>160</v>
      </c>
      <c r="H12" s="27" t="s">
        <v>160</v>
      </c>
      <c r="I12" s="27">
        <v>3</v>
      </c>
    </row>
    <row r="13" spans="3:12">
      <c r="C13" s="17">
        <v>4</v>
      </c>
      <c r="D13" s="20" t="s">
        <v>26</v>
      </c>
      <c r="E13" s="17">
        <v>4</v>
      </c>
      <c r="F13" s="5" t="s">
        <v>159</v>
      </c>
      <c r="H13" s="27" t="s">
        <v>161</v>
      </c>
      <c r="I13" s="27">
        <v>4</v>
      </c>
    </row>
    <row r="14" spans="3:12">
      <c r="C14" s="17">
        <v>5</v>
      </c>
      <c r="D14" s="20" t="s">
        <v>27</v>
      </c>
      <c r="E14" s="17">
        <v>5</v>
      </c>
      <c r="F14" s="5" t="s">
        <v>158</v>
      </c>
      <c r="H14" s="27" t="s">
        <v>162</v>
      </c>
      <c r="I14" s="27">
        <v>5</v>
      </c>
    </row>
    <row r="15" spans="3:12">
      <c r="C15" s="17">
        <v>6</v>
      </c>
      <c r="D15" s="20" t="s">
        <v>28</v>
      </c>
      <c r="E15" s="17">
        <v>6</v>
      </c>
      <c r="F15" s="5" t="s">
        <v>159</v>
      </c>
      <c r="I15" s="30"/>
      <c r="J15" s="30"/>
    </row>
    <row r="16" spans="3:12">
      <c r="C16" s="17">
        <v>7</v>
      </c>
      <c r="D16" s="20" t="s">
        <v>29</v>
      </c>
      <c r="E16" s="17">
        <v>7</v>
      </c>
      <c r="F16" s="5" t="s">
        <v>160</v>
      </c>
      <c r="I16" s="30"/>
      <c r="J16" s="30"/>
    </row>
    <row r="17" spans="3:27">
      <c r="C17" s="17">
        <v>8</v>
      </c>
      <c r="D17" s="20" t="s">
        <v>30</v>
      </c>
      <c r="E17" s="17">
        <v>8</v>
      </c>
      <c r="F17" s="5" t="s">
        <v>161</v>
      </c>
      <c r="I17" s="30"/>
      <c r="J17" s="30"/>
    </row>
    <row r="18" spans="3:27">
      <c r="C18" s="17">
        <v>9</v>
      </c>
      <c r="D18" s="20" t="s">
        <v>31</v>
      </c>
      <c r="E18" s="17">
        <v>9</v>
      </c>
      <c r="F18" s="5" t="s">
        <v>162</v>
      </c>
      <c r="I18" s="30"/>
      <c r="J18" s="30"/>
    </row>
    <row r="19" spans="3:27">
      <c r="C19" s="17">
        <v>10</v>
      </c>
      <c r="D19" s="20" t="s">
        <v>32</v>
      </c>
      <c r="E19" s="17">
        <v>10</v>
      </c>
      <c r="F19" s="5" t="s">
        <v>162</v>
      </c>
      <c r="I19" s="30"/>
      <c r="J19" s="30"/>
    </row>
    <row r="20" spans="3:27">
      <c r="C20" s="17">
        <v>11</v>
      </c>
      <c r="D20" s="20" t="s">
        <v>33</v>
      </c>
      <c r="E20" s="17">
        <v>11</v>
      </c>
      <c r="F20" s="5" t="s">
        <v>161</v>
      </c>
      <c r="I20" s="30"/>
      <c r="J20" s="30"/>
    </row>
    <row r="21" spans="3:27">
      <c r="C21" s="17">
        <v>12</v>
      </c>
      <c r="D21" s="20" t="s">
        <v>34</v>
      </c>
      <c r="E21" s="17">
        <v>12</v>
      </c>
      <c r="F21" s="5" t="s">
        <v>160</v>
      </c>
      <c r="I21" s="30"/>
      <c r="J21" s="30"/>
    </row>
    <row r="22" spans="3:27">
      <c r="C22" s="17">
        <v>13</v>
      </c>
      <c r="D22" s="20" t="s">
        <v>35</v>
      </c>
      <c r="E22" s="17">
        <v>13</v>
      </c>
      <c r="F22" s="5" t="s">
        <v>159</v>
      </c>
      <c r="J22" s="28"/>
      <c r="K22" s="28"/>
      <c r="L22" s="28"/>
      <c r="M22" s="28"/>
      <c r="N22" s="28"/>
      <c r="O22" s="28"/>
      <c r="P22" s="28"/>
      <c r="Q22" s="28"/>
      <c r="R22" s="28"/>
      <c r="S22" s="28"/>
      <c r="T22" s="28"/>
      <c r="U22" s="28"/>
      <c r="V22" s="28"/>
      <c r="W22" s="28"/>
      <c r="X22" s="28"/>
      <c r="Y22" s="28"/>
      <c r="Z22" s="28"/>
      <c r="AA22" s="28"/>
    </row>
    <row r="23" spans="3:27">
      <c r="C23" s="17">
        <v>14</v>
      </c>
      <c r="D23" s="20" t="s">
        <v>36</v>
      </c>
      <c r="E23" s="17">
        <v>14</v>
      </c>
      <c r="F23" s="5" t="s">
        <v>158</v>
      </c>
      <c r="J23" s="31"/>
      <c r="K23" s="31"/>
      <c r="L23" s="30"/>
      <c r="M23" s="30"/>
      <c r="N23" s="30"/>
      <c r="O23" s="28"/>
      <c r="P23" s="28"/>
      <c r="Q23" s="28"/>
      <c r="R23" s="28"/>
      <c r="S23" s="28"/>
      <c r="T23" s="28"/>
      <c r="U23" s="28"/>
      <c r="V23" s="28"/>
      <c r="W23" s="31"/>
      <c r="X23" s="31"/>
      <c r="Y23" s="28"/>
      <c r="Z23" s="28"/>
      <c r="AA23" s="28"/>
    </row>
    <row r="24" spans="3:27">
      <c r="C24" s="17">
        <v>15</v>
      </c>
      <c r="D24" s="20" t="s">
        <v>37</v>
      </c>
      <c r="E24" s="17">
        <v>15</v>
      </c>
      <c r="F24" s="5" t="s">
        <v>159</v>
      </c>
      <c r="J24" s="28"/>
      <c r="K24" s="28"/>
      <c r="L24" s="29"/>
      <c r="M24" s="29"/>
      <c r="N24" s="29"/>
      <c r="O24" s="28"/>
      <c r="P24" s="28"/>
      <c r="Q24" s="28"/>
      <c r="R24" s="28"/>
      <c r="S24" s="28"/>
      <c r="T24" s="28"/>
      <c r="U24" s="28"/>
      <c r="V24" s="28"/>
      <c r="W24" s="28"/>
      <c r="X24" s="28"/>
      <c r="Y24" s="28"/>
      <c r="Z24" s="28"/>
      <c r="AA24" s="28"/>
    </row>
    <row r="25" spans="3:27">
      <c r="C25" s="17">
        <v>16</v>
      </c>
      <c r="D25" s="20" t="s">
        <v>38</v>
      </c>
      <c r="E25" s="17">
        <v>16</v>
      </c>
      <c r="F25" s="5" t="s">
        <v>160</v>
      </c>
      <c r="J25" s="28"/>
      <c r="K25" s="28"/>
      <c r="L25" s="29"/>
      <c r="M25" s="29"/>
      <c r="N25" s="29"/>
      <c r="O25" s="28"/>
      <c r="P25" s="28"/>
      <c r="Q25" s="28"/>
      <c r="R25" s="28"/>
      <c r="S25" s="28"/>
      <c r="T25" s="28"/>
      <c r="U25" s="28"/>
      <c r="V25" s="28"/>
      <c r="W25" s="28"/>
      <c r="X25" s="28"/>
      <c r="Y25" s="28"/>
      <c r="Z25" s="28"/>
      <c r="AA25" s="28"/>
    </row>
    <row r="26" spans="3:27">
      <c r="C26" s="17">
        <v>17</v>
      </c>
      <c r="D26" s="20" t="s">
        <v>39</v>
      </c>
      <c r="E26" s="17">
        <v>17</v>
      </c>
      <c r="F26" s="5" t="s">
        <v>161</v>
      </c>
      <c r="J26" s="28"/>
      <c r="K26" s="28"/>
      <c r="L26" s="29"/>
      <c r="M26" s="29"/>
      <c r="N26" s="29"/>
      <c r="O26" s="28"/>
      <c r="P26" s="28"/>
      <c r="Q26" s="28"/>
      <c r="R26" s="28"/>
      <c r="S26" s="28"/>
      <c r="T26" s="28"/>
      <c r="U26" s="28"/>
      <c r="V26" s="28"/>
      <c r="W26" s="28"/>
      <c r="X26" s="28"/>
      <c r="Y26" s="28"/>
      <c r="Z26" s="28"/>
      <c r="AA26" s="28"/>
    </row>
    <row r="27" spans="3:27">
      <c r="C27" s="17">
        <v>18</v>
      </c>
      <c r="D27" s="20" t="s">
        <v>40</v>
      </c>
      <c r="E27" s="17">
        <v>18</v>
      </c>
      <c r="F27" s="5" t="s">
        <v>162</v>
      </c>
      <c r="J27" s="28"/>
      <c r="K27" s="28"/>
      <c r="L27" s="29"/>
      <c r="M27" s="29"/>
      <c r="N27" s="29"/>
      <c r="O27" s="28"/>
      <c r="P27" s="28"/>
      <c r="Q27" s="28"/>
      <c r="R27" s="28"/>
      <c r="S27" s="31"/>
      <c r="T27" s="28"/>
      <c r="U27" s="28"/>
      <c r="V27" s="28"/>
      <c r="W27" s="28"/>
      <c r="X27" s="28"/>
      <c r="Y27" s="28"/>
      <c r="Z27" s="28"/>
      <c r="AA27" s="28"/>
    </row>
    <row r="28" spans="3:27">
      <c r="C28" s="17">
        <v>19</v>
      </c>
      <c r="D28" s="20" t="s">
        <v>41</v>
      </c>
      <c r="E28" s="17">
        <v>19</v>
      </c>
      <c r="F28" s="5" t="s">
        <v>162</v>
      </c>
      <c r="J28" s="28"/>
      <c r="K28" s="28"/>
      <c r="L28" s="29"/>
      <c r="M28" s="29"/>
      <c r="N28" s="29"/>
      <c r="O28" s="28"/>
      <c r="P28" s="28"/>
      <c r="Q28" s="28"/>
      <c r="R28" s="28"/>
      <c r="S28" s="28"/>
      <c r="T28" s="28"/>
      <c r="U28" s="28"/>
      <c r="V28" s="28"/>
      <c r="W28" s="28"/>
      <c r="X28" s="28"/>
      <c r="Y28" s="28"/>
      <c r="Z28" s="28"/>
      <c r="AA28" s="28"/>
    </row>
    <row r="29" spans="3:27">
      <c r="C29" s="17">
        <v>20</v>
      </c>
      <c r="D29" s="20" t="s">
        <v>42</v>
      </c>
      <c r="E29" s="17">
        <v>20</v>
      </c>
      <c r="F29" s="5" t="s">
        <v>161</v>
      </c>
      <c r="J29" s="28"/>
      <c r="K29" s="28"/>
      <c r="L29" s="29"/>
      <c r="M29" s="29"/>
      <c r="N29" s="29"/>
      <c r="O29" s="29"/>
      <c r="P29" s="28"/>
      <c r="Q29" s="29"/>
      <c r="R29" s="28"/>
      <c r="S29" s="28"/>
      <c r="T29" s="28"/>
      <c r="U29" s="28"/>
      <c r="V29" s="28"/>
      <c r="W29" s="28"/>
      <c r="X29" s="28"/>
      <c r="Y29" s="28"/>
      <c r="Z29" s="28"/>
      <c r="AA29" s="28"/>
    </row>
    <row r="30" spans="3:27">
      <c r="C30" s="17">
        <v>21</v>
      </c>
      <c r="D30" s="20" t="s">
        <v>43</v>
      </c>
      <c r="E30" s="17">
        <v>21</v>
      </c>
      <c r="F30" s="5" t="s">
        <v>160</v>
      </c>
      <c r="J30" s="28"/>
      <c r="K30" s="28"/>
      <c r="L30" s="29"/>
      <c r="M30" s="29"/>
      <c r="N30" s="29"/>
      <c r="O30" s="29"/>
      <c r="P30" s="29"/>
      <c r="Q30" s="29"/>
      <c r="R30" s="28"/>
      <c r="S30" s="28"/>
      <c r="T30" s="28"/>
      <c r="U30" s="28"/>
      <c r="V30" s="28"/>
      <c r="W30" s="28"/>
      <c r="X30" s="28"/>
      <c r="Y30" s="28"/>
      <c r="Z30" s="28"/>
      <c r="AA30" s="28"/>
    </row>
    <row r="31" spans="3:27">
      <c r="C31" s="17">
        <v>22</v>
      </c>
      <c r="D31" s="20" t="s">
        <v>44</v>
      </c>
      <c r="E31" s="17">
        <v>22</v>
      </c>
      <c r="F31" s="5" t="s">
        <v>159</v>
      </c>
      <c r="J31" s="28"/>
      <c r="K31" s="28"/>
      <c r="L31" s="29"/>
      <c r="M31" s="29"/>
      <c r="N31" s="29"/>
      <c r="O31" s="29"/>
      <c r="P31" s="29"/>
      <c r="Q31" s="29"/>
      <c r="R31" s="28"/>
      <c r="S31" s="28"/>
      <c r="T31" s="28"/>
      <c r="U31" s="28"/>
      <c r="V31" s="28"/>
      <c r="W31" s="28"/>
      <c r="X31" s="28"/>
      <c r="Y31" s="28"/>
      <c r="Z31" s="28"/>
      <c r="AA31" s="28"/>
    </row>
    <row r="32" spans="3:27">
      <c r="C32" s="17">
        <v>23</v>
      </c>
      <c r="D32" s="20" t="s">
        <v>45</v>
      </c>
      <c r="E32" s="17">
        <v>23</v>
      </c>
      <c r="F32" s="5" t="s">
        <v>158</v>
      </c>
      <c r="J32" s="28"/>
      <c r="K32" s="28"/>
      <c r="L32" s="29"/>
      <c r="M32" s="29"/>
      <c r="N32" s="29"/>
      <c r="O32" s="28"/>
      <c r="P32" s="29"/>
      <c r="Q32" s="28"/>
      <c r="R32" s="28"/>
      <c r="S32" s="28"/>
      <c r="T32" s="28"/>
      <c r="U32" s="28"/>
      <c r="V32" s="28"/>
      <c r="W32" s="28"/>
      <c r="X32" s="28"/>
      <c r="Y32" s="28"/>
      <c r="Z32" s="28"/>
      <c r="AA32" s="28"/>
    </row>
    <row r="33" spans="3:27">
      <c r="C33" s="17">
        <v>24</v>
      </c>
      <c r="D33" s="20" t="s">
        <v>46</v>
      </c>
      <c r="E33" s="17">
        <v>24</v>
      </c>
      <c r="F33" s="5" t="s">
        <v>159</v>
      </c>
      <c r="J33" s="28"/>
      <c r="K33" s="28"/>
      <c r="L33" s="29"/>
      <c r="M33" s="29"/>
      <c r="N33" s="29"/>
      <c r="O33" s="28"/>
      <c r="P33" s="28"/>
      <c r="Q33" s="28"/>
      <c r="R33" s="28"/>
      <c r="S33" s="28"/>
      <c r="T33" s="28"/>
      <c r="U33" s="28"/>
      <c r="V33" s="28"/>
      <c r="W33" s="28"/>
      <c r="X33" s="28"/>
      <c r="Y33" s="28"/>
      <c r="Z33" s="28"/>
      <c r="AA33" s="28"/>
    </row>
    <row r="34" spans="3:27">
      <c r="C34" s="17">
        <v>25</v>
      </c>
      <c r="D34" s="20" t="s">
        <v>47</v>
      </c>
      <c r="E34" s="17">
        <v>25</v>
      </c>
      <c r="F34" s="5" t="s">
        <v>160</v>
      </c>
      <c r="J34" s="28"/>
      <c r="K34" s="28"/>
      <c r="L34" s="29"/>
      <c r="M34" s="29"/>
      <c r="N34" s="29"/>
      <c r="O34" s="28"/>
      <c r="P34" s="28"/>
      <c r="Q34" s="28"/>
      <c r="R34" s="28"/>
      <c r="S34" s="28"/>
      <c r="T34" s="28"/>
      <c r="U34" s="28"/>
      <c r="V34" s="28"/>
      <c r="W34" s="28"/>
      <c r="X34" s="28"/>
      <c r="Y34" s="28"/>
      <c r="Z34" s="28"/>
      <c r="AA34" s="28"/>
    </row>
    <row r="35" spans="3:27">
      <c r="C35" s="17">
        <v>26</v>
      </c>
      <c r="D35" s="20" t="s">
        <v>48</v>
      </c>
      <c r="E35" s="17">
        <v>26</v>
      </c>
      <c r="F35" s="5" t="s">
        <v>161</v>
      </c>
      <c r="J35" s="28"/>
      <c r="K35" s="28"/>
      <c r="L35" s="29"/>
      <c r="M35" s="29"/>
      <c r="N35" s="29"/>
      <c r="O35" s="28"/>
      <c r="P35" s="28"/>
      <c r="Q35" s="28"/>
      <c r="R35" s="28"/>
      <c r="S35" s="28"/>
      <c r="T35" s="28"/>
      <c r="U35" s="28"/>
      <c r="V35" s="28"/>
      <c r="W35" s="28"/>
      <c r="X35" s="28"/>
      <c r="Y35" s="28"/>
      <c r="Z35" s="28"/>
      <c r="AA35" s="28"/>
    </row>
    <row r="36" spans="3:27">
      <c r="C36" s="17">
        <v>27</v>
      </c>
      <c r="D36" s="20" t="s">
        <v>49</v>
      </c>
      <c r="E36" s="17">
        <v>27</v>
      </c>
      <c r="F36" s="5" t="s">
        <v>162</v>
      </c>
      <c r="J36" s="28"/>
      <c r="K36" s="28"/>
      <c r="L36" s="29"/>
      <c r="M36" s="29"/>
      <c r="N36" s="29"/>
      <c r="O36" s="28"/>
      <c r="P36" s="28"/>
      <c r="Q36" s="28"/>
      <c r="R36" s="28"/>
      <c r="S36" s="28"/>
      <c r="T36" s="28"/>
      <c r="U36" s="28"/>
      <c r="V36" s="28"/>
      <c r="W36" s="28"/>
      <c r="X36" s="28"/>
      <c r="Y36" s="28"/>
      <c r="Z36" s="28"/>
      <c r="AA36" s="28"/>
    </row>
    <row r="37" spans="3:27">
      <c r="J37" s="28"/>
      <c r="K37" s="28"/>
      <c r="L37" s="29"/>
      <c r="M37" s="29"/>
      <c r="N37" s="29"/>
      <c r="O37" s="28"/>
      <c r="P37" s="28"/>
      <c r="Q37" s="28"/>
      <c r="R37" s="28"/>
      <c r="S37" s="28"/>
      <c r="T37" s="28"/>
      <c r="U37" s="28"/>
      <c r="V37" s="28"/>
      <c r="W37" s="28"/>
      <c r="X37" s="28"/>
      <c r="Y37" s="28"/>
      <c r="Z37" s="28"/>
      <c r="AA37" s="28"/>
    </row>
    <row r="38" spans="3:27">
      <c r="J38" s="28"/>
      <c r="K38" s="28"/>
      <c r="L38" s="29"/>
      <c r="M38" s="29"/>
      <c r="N38" s="29"/>
      <c r="O38" s="28"/>
      <c r="P38" s="28"/>
      <c r="Q38" s="28"/>
      <c r="R38" s="28"/>
      <c r="S38" s="28"/>
      <c r="T38" s="28"/>
      <c r="U38" s="28"/>
      <c r="V38" s="28"/>
      <c r="W38" s="28"/>
      <c r="X38" s="28"/>
      <c r="Y38" s="28"/>
      <c r="Z38" s="28"/>
      <c r="AA38" s="28"/>
    </row>
    <row r="39" spans="3:27">
      <c r="J39" s="28"/>
      <c r="K39" s="28"/>
      <c r="L39" s="29"/>
      <c r="M39" s="29"/>
      <c r="N39" s="29"/>
      <c r="O39" s="28"/>
      <c r="P39" s="28"/>
      <c r="Q39" s="28"/>
      <c r="R39" s="28"/>
      <c r="S39" s="28"/>
      <c r="T39" s="28"/>
      <c r="U39" s="28"/>
      <c r="V39" s="28"/>
      <c r="W39" s="28"/>
      <c r="X39" s="28"/>
      <c r="Y39" s="28"/>
      <c r="Z39" s="28"/>
      <c r="AA39" s="28"/>
    </row>
    <row r="40" spans="3:27">
      <c r="J40" s="28"/>
      <c r="K40" s="28"/>
      <c r="L40" s="29"/>
      <c r="M40" s="29"/>
      <c r="N40" s="29"/>
      <c r="O40" s="28"/>
      <c r="P40" s="28"/>
      <c r="Q40" s="28"/>
      <c r="R40" s="28"/>
      <c r="S40" s="28"/>
      <c r="T40" s="28"/>
      <c r="U40" s="28"/>
      <c r="V40" s="28"/>
      <c r="W40" s="28"/>
      <c r="X40" s="28"/>
      <c r="Y40" s="28"/>
      <c r="Z40" s="28"/>
      <c r="AA40" s="28"/>
    </row>
    <row r="41" spans="3:27">
      <c r="J41" s="28"/>
      <c r="K41" s="28"/>
      <c r="L41" s="28"/>
      <c r="M41" s="28"/>
      <c r="N41" s="28"/>
      <c r="O41" s="28"/>
      <c r="P41" s="28"/>
      <c r="Q41" s="28"/>
      <c r="R41" s="28"/>
      <c r="S41" s="28"/>
      <c r="T41" s="28"/>
      <c r="U41" s="28"/>
      <c r="V41" s="28"/>
      <c r="W41" s="28"/>
      <c r="X41" s="28"/>
      <c r="Y41" s="28"/>
      <c r="Z41" s="28"/>
      <c r="AA41" s="28"/>
    </row>
    <row r="42" spans="3:27">
      <c r="J42" s="31"/>
      <c r="K42" s="31"/>
      <c r="L42" s="30"/>
      <c r="M42" s="30"/>
      <c r="N42" s="30"/>
      <c r="O42" s="28"/>
      <c r="P42" s="28"/>
      <c r="Q42" s="28"/>
      <c r="R42" s="28"/>
      <c r="S42" s="28"/>
      <c r="T42" s="28"/>
      <c r="U42" s="28"/>
      <c r="V42" s="28"/>
      <c r="W42" s="28"/>
      <c r="X42" s="28"/>
      <c r="Y42" s="28"/>
      <c r="Z42" s="28"/>
      <c r="AA42" s="28"/>
    </row>
    <row r="43" spans="3:27">
      <c r="J43" s="28"/>
      <c r="K43" s="28"/>
      <c r="L43" s="29"/>
      <c r="M43" s="29"/>
      <c r="N43" s="29"/>
      <c r="O43" s="28"/>
      <c r="P43" s="28"/>
      <c r="Q43" s="28"/>
      <c r="R43" s="28"/>
      <c r="S43" s="28"/>
      <c r="T43" s="28"/>
      <c r="U43" s="28"/>
      <c r="V43" s="28"/>
      <c r="W43" s="28"/>
      <c r="X43" s="28"/>
      <c r="Y43" s="28"/>
      <c r="Z43" s="28"/>
      <c r="AA43" s="28"/>
    </row>
    <row r="44" spans="3:27">
      <c r="J44" s="28"/>
      <c r="K44" s="28"/>
      <c r="L44" s="29"/>
      <c r="M44" s="29"/>
      <c r="N44" s="29"/>
      <c r="O44" s="28"/>
      <c r="P44" s="28"/>
      <c r="Q44" s="28"/>
      <c r="R44" s="28"/>
      <c r="S44" s="28"/>
      <c r="T44" s="28"/>
      <c r="U44" s="28"/>
      <c r="V44" s="28"/>
      <c r="W44" s="28"/>
      <c r="X44" s="28"/>
      <c r="Y44" s="28"/>
      <c r="Z44" s="28"/>
      <c r="AA44" s="28"/>
    </row>
    <row r="45" spans="3:27">
      <c r="J45" s="28"/>
      <c r="K45" s="28"/>
      <c r="L45" s="29"/>
      <c r="M45" s="29"/>
      <c r="N45" s="29"/>
      <c r="O45" s="28"/>
      <c r="P45" s="28"/>
      <c r="Q45" s="28"/>
      <c r="R45" s="28"/>
      <c r="S45" s="28"/>
      <c r="T45" s="28"/>
      <c r="U45" s="28"/>
      <c r="V45" s="28"/>
      <c r="W45" s="28"/>
      <c r="X45" s="28"/>
      <c r="Y45" s="28"/>
      <c r="Z45" s="28"/>
      <c r="AA45" s="28"/>
    </row>
    <row r="46" spans="3:27">
      <c r="J46" s="28"/>
      <c r="K46" s="28"/>
      <c r="L46" s="29"/>
      <c r="M46" s="29"/>
      <c r="N46" s="29"/>
      <c r="O46" s="28"/>
      <c r="P46" s="28"/>
      <c r="Q46" s="28"/>
      <c r="R46" s="28"/>
      <c r="S46" s="28"/>
      <c r="T46" s="28"/>
      <c r="U46" s="28"/>
      <c r="V46" s="28"/>
      <c r="W46" s="28"/>
      <c r="X46" s="28"/>
      <c r="Y46" s="28"/>
      <c r="Z46" s="28"/>
      <c r="AA46" s="28"/>
    </row>
    <row r="47" spans="3:27">
      <c r="J47" s="28"/>
      <c r="K47" s="28"/>
      <c r="L47" s="29"/>
      <c r="M47" s="29"/>
      <c r="N47" s="29"/>
      <c r="O47" s="28"/>
      <c r="P47" s="28"/>
      <c r="Q47" s="28"/>
      <c r="R47" s="28"/>
      <c r="S47" s="28"/>
      <c r="T47" s="28"/>
      <c r="U47" s="28"/>
      <c r="V47" s="28"/>
      <c r="W47" s="28"/>
      <c r="X47" s="28"/>
      <c r="Y47" s="28"/>
      <c r="Z47" s="28"/>
      <c r="AA47" s="28"/>
    </row>
    <row r="48" spans="3:27">
      <c r="J48" s="28"/>
      <c r="K48" s="28"/>
      <c r="L48" s="29"/>
      <c r="M48" s="29"/>
      <c r="N48" s="29"/>
      <c r="O48" s="28"/>
      <c r="P48" s="28"/>
      <c r="Q48" s="28"/>
      <c r="R48" s="28"/>
      <c r="S48" s="28"/>
      <c r="T48" s="28"/>
      <c r="U48" s="28"/>
      <c r="V48" s="28"/>
      <c r="W48" s="28"/>
      <c r="X48" s="28"/>
      <c r="Y48" s="28"/>
      <c r="Z48" s="28"/>
      <c r="AA48" s="28"/>
    </row>
    <row r="49" spans="10:27">
      <c r="J49" s="28"/>
      <c r="K49" s="28"/>
      <c r="L49" s="29"/>
      <c r="M49" s="29"/>
      <c r="N49" s="29"/>
      <c r="O49" s="28"/>
      <c r="P49" s="28"/>
      <c r="Q49" s="28"/>
      <c r="R49" s="28"/>
      <c r="S49" s="28"/>
      <c r="T49" s="28"/>
      <c r="U49" s="28"/>
      <c r="V49" s="28"/>
      <c r="W49" s="28"/>
      <c r="X49" s="28"/>
      <c r="Y49" s="28"/>
      <c r="Z49" s="28"/>
      <c r="AA49" s="28"/>
    </row>
    <row r="50" spans="10:27">
      <c r="J50" s="28"/>
      <c r="K50" s="28"/>
      <c r="L50" s="29"/>
      <c r="M50" s="29"/>
      <c r="N50" s="29"/>
      <c r="O50" s="28"/>
      <c r="P50" s="28"/>
      <c r="Q50" s="28"/>
      <c r="R50" s="28"/>
      <c r="S50" s="28"/>
      <c r="T50" s="28"/>
      <c r="U50" s="28"/>
      <c r="V50" s="28"/>
      <c r="W50" s="28"/>
      <c r="X50" s="28"/>
      <c r="Y50" s="28"/>
      <c r="Z50" s="28"/>
      <c r="AA50" s="28"/>
    </row>
    <row r="51" spans="10:27">
      <c r="J51" s="28"/>
      <c r="K51" s="28"/>
      <c r="L51" s="29"/>
      <c r="M51" s="29"/>
      <c r="N51" s="29"/>
      <c r="O51" s="28"/>
      <c r="P51" s="28"/>
      <c r="Q51" s="28"/>
      <c r="R51" s="28"/>
      <c r="S51" s="28"/>
      <c r="T51" s="28"/>
      <c r="U51" s="28"/>
      <c r="V51" s="28"/>
      <c r="W51" s="28"/>
      <c r="X51" s="28"/>
      <c r="Y51" s="28"/>
      <c r="Z51" s="28"/>
      <c r="AA51" s="28"/>
    </row>
    <row r="52" spans="10:27">
      <c r="J52" s="28"/>
      <c r="K52" s="28"/>
      <c r="L52" s="29"/>
      <c r="M52" s="29"/>
      <c r="N52" s="29"/>
      <c r="O52" s="28"/>
      <c r="P52" s="28"/>
      <c r="Q52" s="28"/>
      <c r="R52" s="28"/>
      <c r="S52" s="28"/>
      <c r="T52" s="28"/>
      <c r="U52" s="28"/>
      <c r="V52" s="28"/>
      <c r="W52" s="28"/>
      <c r="X52" s="28"/>
      <c r="Y52" s="28"/>
      <c r="Z52" s="28"/>
      <c r="AA52" s="28"/>
    </row>
    <row r="53" spans="10:27">
      <c r="J53" s="28"/>
      <c r="K53" s="28"/>
      <c r="L53" s="29"/>
      <c r="M53" s="29"/>
      <c r="N53" s="29"/>
      <c r="O53" s="28"/>
      <c r="P53" s="28"/>
      <c r="Q53" s="28"/>
      <c r="R53" s="28"/>
      <c r="S53" s="28"/>
      <c r="T53" s="28"/>
      <c r="U53" s="28"/>
      <c r="V53" s="28"/>
      <c r="W53" s="28"/>
      <c r="X53" s="28"/>
      <c r="Y53" s="28"/>
      <c r="Z53" s="28"/>
      <c r="AA53" s="28"/>
    </row>
    <row r="54" spans="10:27">
      <c r="J54" s="28"/>
      <c r="K54" s="28"/>
      <c r="L54" s="29"/>
      <c r="M54" s="29"/>
      <c r="N54" s="29"/>
      <c r="O54" s="28"/>
      <c r="P54" s="28"/>
      <c r="Q54" s="28"/>
      <c r="R54" s="28"/>
      <c r="S54" s="28"/>
      <c r="T54" s="28"/>
      <c r="U54" s="28"/>
      <c r="V54" s="28"/>
      <c r="W54" s="28"/>
      <c r="X54" s="28"/>
      <c r="Y54" s="28"/>
      <c r="Z54" s="28"/>
      <c r="AA54" s="28"/>
    </row>
    <row r="55" spans="10:27">
      <c r="J55" s="28"/>
      <c r="K55" s="28"/>
      <c r="L55" s="29"/>
      <c r="M55" s="29"/>
      <c r="N55" s="29"/>
      <c r="O55" s="28"/>
      <c r="P55" s="28"/>
      <c r="Q55" s="28"/>
      <c r="R55" s="28"/>
      <c r="S55" s="28"/>
      <c r="T55" s="28"/>
      <c r="U55" s="28"/>
      <c r="V55" s="28"/>
      <c r="W55" s="28"/>
      <c r="X55" s="28"/>
      <c r="Y55" s="28"/>
      <c r="Z55" s="28"/>
      <c r="AA55" s="28"/>
    </row>
    <row r="56" spans="10:27">
      <c r="J56" s="28"/>
      <c r="K56" s="28"/>
      <c r="L56" s="29"/>
      <c r="M56" s="29"/>
      <c r="N56" s="29"/>
      <c r="O56" s="28"/>
      <c r="P56" s="28"/>
      <c r="Q56" s="28"/>
      <c r="R56" s="28"/>
      <c r="S56" s="28"/>
      <c r="T56" s="28"/>
      <c r="U56" s="28"/>
      <c r="V56" s="28"/>
      <c r="W56" s="28"/>
      <c r="X56" s="28"/>
      <c r="Y56" s="28"/>
      <c r="Z56" s="28"/>
      <c r="AA56" s="28"/>
    </row>
    <row r="57" spans="10:27">
      <c r="J57" s="28"/>
      <c r="K57" s="28"/>
      <c r="L57" s="28"/>
      <c r="M57" s="28"/>
      <c r="N57" s="28"/>
      <c r="O57" s="28"/>
      <c r="P57" s="28"/>
      <c r="Q57" s="28"/>
      <c r="R57" s="28"/>
      <c r="S57" s="28"/>
      <c r="T57" s="28"/>
      <c r="U57" s="28"/>
      <c r="V57" s="28"/>
      <c r="W57" s="28"/>
      <c r="X57" s="28"/>
      <c r="Y57" s="28"/>
      <c r="Z57" s="28"/>
      <c r="AA57" s="28"/>
    </row>
    <row r="58" spans="10:27">
      <c r="J58" s="31"/>
      <c r="K58" s="31"/>
      <c r="L58" s="30"/>
      <c r="M58" s="30"/>
      <c r="N58" s="30"/>
      <c r="O58" s="28"/>
      <c r="P58" s="28"/>
      <c r="Q58" s="28"/>
      <c r="R58" s="28"/>
      <c r="S58" s="28"/>
      <c r="T58" s="28"/>
      <c r="U58" s="28"/>
      <c r="V58" s="28"/>
      <c r="W58" s="28"/>
      <c r="X58" s="28"/>
      <c r="Y58" s="28"/>
      <c r="Z58" s="28"/>
      <c r="AA58" s="28"/>
    </row>
    <row r="59" spans="10:27">
      <c r="J59" s="28"/>
      <c r="K59" s="28"/>
      <c r="L59" s="29"/>
      <c r="M59" s="29"/>
      <c r="N59" s="29"/>
      <c r="O59" s="28"/>
      <c r="P59" s="28"/>
      <c r="Q59" s="28"/>
      <c r="R59" s="28"/>
      <c r="S59" s="28"/>
      <c r="T59" s="28"/>
      <c r="U59" s="28"/>
      <c r="V59" s="28"/>
      <c r="W59" s="28"/>
      <c r="X59" s="28"/>
      <c r="Y59" s="28"/>
      <c r="Z59" s="28"/>
      <c r="AA59" s="28"/>
    </row>
    <row r="60" spans="10:27">
      <c r="J60" s="28"/>
      <c r="K60" s="28"/>
      <c r="L60" s="29"/>
      <c r="M60" s="29"/>
      <c r="N60" s="29"/>
      <c r="O60" s="28"/>
      <c r="P60" s="28"/>
      <c r="Q60" s="28"/>
      <c r="R60" s="28"/>
      <c r="S60" s="28"/>
      <c r="T60" s="28"/>
      <c r="U60" s="28"/>
      <c r="V60" s="28"/>
      <c r="W60" s="28"/>
      <c r="X60" s="28"/>
      <c r="Y60" s="28"/>
      <c r="Z60" s="28"/>
      <c r="AA60" s="28"/>
    </row>
    <row r="61" spans="10:27">
      <c r="J61" s="28"/>
      <c r="K61" s="28"/>
      <c r="L61" s="29"/>
      <c r="M61" s="29"/>
      <c r="N61" s="29"/>
      <c r="O61" s="28"/>
      <c r="P61" s="28"/>
      <c r="Q61" s="28"/>
      <c r="R61" s="28"/>
      <c r="S61" s="28"/>
      <c r="T61" s="28"/>
      <c r="U61" s="28"/>
      <c r="V61" s="28"/>
      <c r="W61" s="28"/>
      <c r="X61" s="28"/>
      <c r="Y61" s="28"/>
      <c r="Z61" s="28"/>
      <c r="AA61" s="28"/>
    </row>
    <row r="62" spans="10:27">
      <c r="J62" s="28"/>
      <c r="K62" s="28"/>
      <c r="L62" s="29"/>
      <c r="M62" s="29"/>
      <c r="N62" s="29"/>
      <c r="O62" s="28"/>
      <c r="P62" s="28"/>
      <c r="Q62" s="28"/>
      <c r="R62" s="28"/>
      <c r="S62" s="28"/>
      <c r="T62" s="28"/>
      <c r="U62" s="28"/>
      <c r="V62" s="28"/>
      <c r="W62" s="28"/>
      <c r="X62" s="28"/>
      <c r="Y62" s="28"/>
      <c r="Z62" s="28"/>
      <c r="AA62" s="28"/>
    </row>
    <row r="63" spans="10:27">
      <c r="J63" s="28"/>
      <c r="K63" s="28"/>
      <c r="L63" s="29"/>
      <c r="M63" s="29"/>
      <c r="N63" s="29"/>
      <c r="O63" s="28"/>
      <c r="P63" s="28"/>
      <c r="Q63" s="28"/>
      <c r="R63" s="28"/>
      <c r="S63" s="28"/>
      <c r="T63" s="28"/>
      <c r="U63" s="28"/>
      <c r="V63" s="28"/>
      <c r="W63" s="28"/>
      <c r="X63" s="28"/>
      <c r="Y63" s="28"/>
      <c r="Z63" s="28"/>
      <c r="AA63" s="28"/>
    </row>
    <row r="64" spans="10:27">
      <c r="J64" s="28"/>
      <c r="K64" s="28"/>
      <c r="L64" s="29"/>
      <c r="M64" s="29"/>
      <c r="N64" s="29"/>
      <c r="O64" s="28"/>
      <c r="P64" s="28"/>
      <c r="Q64" s="28"/>
      <c r="R64" s="28"/>
      <c r="S64" s="28"/>
      <c r="T64" s="28"/>
      <c r="U64" s="28"/>
      <c r="V64" s="28"/>
      <c r="W64" s="28"/>
      <c r="X64" s="28"/>
      <c r="Y64" s="28"/>
      <c r="Z64" s="28"/>
      <c r="AA64" s="28"/>
    </row>
    <row r="65" spans="10:27">
      <c r="J65" s="28"/>
      <c r="K65" s="28"/>
      <c r="L65" s="29"/>
      <c r="M65" s="29"/>
      <c r="N65" s="29"/>
      <c r="O65" s="28"/>
      <c r="P65" s="28"/>
      <c r="Q65" s="28"/>
      <c r="R65" s="28"/>
      <c r="S65" s="28"/>
      <c r="T65" s="28"/>
      <c r="U65" s="28"/>
      <c r="V65" s="28"/>
      <c r="W65" s="28"/>
      <c r="X65" s="28"/>
      <c r="Y65" s="28"/>
      <c r="Z65" s="28"/>
      <c r="AA65" s="28"/>
    </row>
    <row r="66" spans="10:27">
      <c r="J66" s="28"/>
      <c r="K66" s="28"/>
      <c r="L66" s="29"/>
      <c r="M66" s="29"/>
      <c r="N66" s="29"/>
      <c r="O66" s="28"/>
      <c r="P66" s="28"/>
      <c r="Q66" s="28"/>
      <c r="R66" s="28"/>
      <c r="S66" s="28"/>
      <c r="T66" s="28"/>
      <c r="U66" s="28"/>
      <c r="V66" s="28"/>
      <c r="W66" s="28"/>
      <c r="X66" s="28"/>
      <c r="Y66" s="28"/>
      <c r="Z66" s="28"/>
      <c r="AA66" s="28"/>
    </row>
    <row r="67" spans="10:27">
      <c r="J67" s="28"/>
      <c r="K67" s="28"/>
      <c r="L67" s="29"/>
      <c r="M67" s="29"/>
      <c r="N67" s="29"/>
      <c r="O67" s="28"/>
      <c r="P67" s="28"/>
      <c r="Q67" s="28"/>
      <c r="R67" s="28"/>
      <c r="S67" s="28"/>
      <c r="T67" s="28"/>
      <c r="U67" s="28"/>
      <c r="V67" s="28"/>
      <c r="W67" s="28"/>
      <c r="X67" s="28"/>
      <c r="Y67" s="28"/>
      <c r="Z67" s="28"/>
      <c r="AA67" s="28"/>
    </row>
    <row r="68" spans="10:27">
      <c r="J68" s="28"/>
      <c r="K68" s="28"/>
      <c r="L68" s="29"/>
      <c r="M68" s="29"/>
      <c r="N68" s="29"/>
      <c r="O68" s="28"/>
      <c r="P68" s="28"/>
      <c r="Q68" s="28"/>
      <c r="R68" s="28"/>
      <c r="S68" s="28"/>
      <c r="T68" s="28"/>
      <c r="U68" s="28"/>
      <c r="V68" s="28"/>
      <c r="W68" s="28"/>
      <c r="X68" s="28"/>
      <c r="Y68" s="28"/>
      <c r="Z68" s="28"/>
      <c r="AA68" s="28"/>
    </row>
    <row r="69" spans="10:27">
      <c r="J69" s="28"/>
      <c r="K69" s="28"/>
      <c r="L69" s="29"/>
      <c r="M69" s="29"/>
      <c r="N69" s="29"/>
      <c r="O69" s="28"/>
      <c r="P69" s="28"/>
      <c r="Q69" s="28"/>
      <c r="R69" s="28"/>
      <c r="S69" s="28"/>
      <c r="T69" s="28"/>
      <c r="U69" s="28"/>
      <c r="V69" s="28"/>
      <c r="W69" s="28"/>
      <c r="X69" s="28"/>
      <c r="Y69" s="28"/>
      <c r="Z69" s="28"/>
      <c r="AA69" s="28"/>
    </row>
    <row r="70" spans="10:27">
      <c r="J70" s="28"/>
      <c r="K70" s="28"/>
      <c r="L70" s="29"/>
      <c r="M70" s="29"/>
      <c r="N70" s="29"/>
      <c r="O70" s="28"/>
      <c r="P70" s="28"/>
      <c r="Q70" s="28"/>
      <c r="R70" s="28"/>
      <c r="S70" s="28"/>
      <c r="T70" s="28"/>
      <c r="U70" s="28"/>
      <c r="V70" s="28"/>
      <c r="W70" s="28"/>
      <c r="X70" s="28"/>
      <c r="Y70" s="28"/>
      <c r="Z70" s="28"/>
      <c r="AA70" s="28"/>
    </row>
    <row r="71" spans="10:27">
      <c r="J71" s="28"/>
      <c r="K71" s="28"/>
      <c r="L71" s="28"/>
      <c r="M71" s="28"/>
      <c r="N71" s="28"/>
      <c r="O71" s="28"/>
      <c r="P71" s="28"/>
      <c r="Q71" s="28"/>
      <c r="R71" s="28"/>
      <c r="S71" s="28"/>
      <c r="T71" s="28"/>
      <c r="U71" s="28"/>
      <c r="V71" s="28"/>
      <c r="W71" s="28"/>
      <c r="X71" s="28"/>
      <c r="Y71" s="28"/>
      <c r="Z71" s="28"/>
      <c r="AA71" s="28"/>
    </row>
    <row r="72" spans="10:27">
      <c r="J72" s="28"/>
      <c r="K72" s="28"/>
      <c r="L72" s="28"/>
      <c r="M72" s="28"/>
      <c r="N72" s="28"/>
      <c r="O72" s="28"/>
      <c r="P72" s="28"/>
      <c r="Q72" s="28"/>
      <c r="R72" s="28"/>
      <c r="S72" s="28"/>
      <c r="T72" s="28"/>
      <c r="U72" s="28"/>
      <c r="V72" s="28"/>
      <c r="W72" s="28"/>
      <c r="X72" s="28"/>
      <c r="Y72" s="28"/>
      <c r="Z72" s="28"/>
      <c r="AA72" s="28"/>
    </row>
    <row r="73" spans="10:27">
      <c r="J73" s="28"/>
      <c r="K73" s="28"/>
      <c r="L73" s="28"/>
      <c r="M73" s="28"/>
      <c r="N73" s="28"/>
      <c r="O73" s="28"/>
      <c r="P73" s="28"/>
      <c r="Q73" s="28"/>
      <c r="R73" s="28"/>
      <c r="S73" s="28"/>
      <c r="T73" s="28"/>
      <c r="U73" s="28"/>
      <c r="V73" s="28"/>
      <c r="W73" s="28"/>
      <c r="X73" s="28"/>
      <c r="Y73" s="28"/>
      <c r="Z73" s="28"/>
      <c r="AA73" s="28"/>
    </row>
    <row r="74" spans="10:27">
      <c r="J74" s="28"/>
      <c r="K74" s="28"/>
      <c r="L74" s="28"/>
      <c r="M74" s="28"/>
      <c r="N74" s="28"/>
      <c r="O74" s="28"/>
      <c r="P74" s="28"/>
      <c r="Q74" s="28"/>
      <c r="R74" s="28"/>
      <c r="S74" s="28"/>
      <c r="T74" s="28"/>
      <c r="U74" s="28"/>
      <c r="V74" s="28"/>
      <c r="W74" s="28"/>
      <c r="X74" s="28"/>
      <c r="Y74" s="28"/>
      <c r="Z74" s="28"/>
      <c r="AA74" s="28"/>
    </row>
    <row r="75" spans="10:27">
      <c r="J75" s="28"/>
      <c r="K75" s="28"/>
      <c r="L75" s="28"/>
      <c r="M75" s="28"/>
      <c r="N75" s="28"/>
      <c r="O75" s="28"/>
      <c r="P75" s="28"/>
      <c r="Q75" s="28"/>
      <c r="R75" s="28"/>
      <c r="S75" s="28"/>
      <c r="T75" s="28"/>
      <c r="U75" s="28"/>
      <c r="V75" s="28"/>
      <c r="W75" s="28"/>
      <c r="X75" s="28"/>
      <c r="Y75" s="28"/>
      <c r="Z75" s="28"/>
      <c r="AA75" s="28"/>
    </row>
    <row r="76" spans="10:27">
      <c r="J76" s="28"/>
      <c r="K76" s="28"/>
      <c r="L76" s="28"/>
      <c r="M76" s="28"/>
      <c r="N76" s="28"/>
      <c r="O76" s="28"/>
      <c r="P76" s="28"/>
      <c r="Q76" s="28"/>
      <c r="R76" s="28"/>
      <c r="S76" s="28"/>
      <c r="T76" s="28"/>
      <c r="U76" s="28"/>
      <c r="V76" s="28"/>
      <c r="W76" s="28"/>
      <c r="X76" s="28"/>
      <c r="Y76" s="28"/>
      <c r="Z76" s="28"/>
      <c r="AA76" s="28"/>
    </row>
    <row r="77" spans="10:27">
      <c r="J77" s="28"/>
      <c r="K77" s="28"/>
      <c r="L77" s="28"/>
      <c r="M77" s="28"/>
      <c r="N77" s="28"/>
      <c r="O77" s="28"/>
      <c r="P77" s="28"/>
      <c r="Q77" s="28"/>
      <c r="R77" s="28"/>
      <c r="S77" s="28"/>
      <c r="T77" s="28"/>
      <c r="U77" s="28"/>
      <c r="V77" s="28"/>
      <c r="W77" s="28"/>
      <c r="X77" s="28"/>
      <c r="Y77" s="28"/>
      <c r="Z77" s="28"/>
      <c r="AA77" s="28"/>
    </row>
    <row r="78" spans="10:27">
      <c r="J78" s="28"/>
      <c r="K78" s="28"/>
      <c r="L78" s="28"/>
      <c r="M78" s="28"/>
      <c r="N78" s="28"/>
      <c r="O78" s="28"/>
      <c r="P78" s="28"/>
      <c r="Q78" s="28"/>
      <c r="R78" s="28"/>
      <c r="S78" s="28"/>
      <c r="T78" s="28"/>
      <c r="U78" s="28"/>
      <c r="V78" s="28"/>
      <c r="W78" s="28"/>
      <c r="X78" s="28"/>
      <c r="Y78" s="28"/>
      <c r="Z78" s="28"/>
      <c r="AA78" s="28"/>
    </row>
    <row r="79" spans="10:27">
      <c r="J79" s="28"/>
      <c r="K79" s="28"/>
      <c r="L79" s="28"/>
      <c r="M79" s="28"/>
      <c r="N79" s="28"/>
      <c r="O79" s="28"/>
      <c r="P79" s="28"/>
      <c r="Q79" s="28"/>
      <c r="R79" s="28"/>
      <c r="S79" s="28"/>
      <c r="T79" s="28"/>
      <c r="U79" s="28"/>
      <c r="V79" s="28"/>
      <c r="W79" s="28"/>
      <c r="X79" s="28"/>
      <c r="Y79" s="28"/>
      <c r="Z79" s="28"/>
      <c r="AA79" s="28"/>
    </row>
    <row r="80" spans="10:27">
      <c r="J80" s="28"/>
      <c r="K80" s="28"/>
      <c r="L80" s="28"/>
      <c r="M80" s="28"/>
      <c r="N80" s="28"/>
      <c r="O80" s="28"/>
      <c r="P80" s="28"/>
      <c r="Q80" s="28"/>
      <c r="R80" s="28"/>
      <c r="S80" s="28"/>
      <c r="T80" s="28"/>
      <c r="U80" s="28"/>
      <c r="V80" s="28"/>
      <c r="W80" s="28"/>
      <c r="X80" s="28"/>
      <c r="Y80" s="28"/>
      <c r="Z80" s="28"/>
      <c r="AA80" s="28"/>
    </row>
    <row r="81" spans="10:27">
      <c r="J81" s="28"/>
      <c r="K81" s="28"/>
      <c r="L81" s="28"/>
      <c r="M81" s="28"/>
      <c r="N81" s="28"/>
      <c r="O81" s="28"/>
      <c r="P81" s="28"/>
      <c r="Q81" s="28"/>
      <c r="R81" s="28"/>
      <c r="S81" s="28"/>
      <c r="T81" s="28"/>
      <c r="U81" s="28"/>
      <c r="V81" s="28"/>
      <c r="W81" s="28"/>
      <c r="X81" s="28"/>
      <c r="Y81" s="28"/>
      <c r="Z81" s="28"/>
      <c r="AA81" s="28"/>
    </row>
    <row r="82" spans="10:27">
      <c r="J82" s="28"/>
      <c r="K82" s="28"/>
      <c r="L82" s="28"/>
      <c r="M82" s="28"/>
      <c r="N82" s="28"/>
      <c r="O82" s="28"/>
      <c r="P82" s="28"/>
      <c r="Q82" s="28"/>
      <c r="R82" s="28"/>
      <c r="S82" s="28"/>
      <c r="T82" s="28"/>
      <c r="U82" s="28"/>
      <c r="V82" s="28"/>
      <c r="W82" s="28"/>
      <c r="X82" s="28"/>
      <c r="Y82" s="28"/>
      <c r="Z82" s="28"/>
      <c r="AA82" s="2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C2:AA82"/>
  <sheetViews>
    <sheetView topLeftCell="A2"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5" width="8.85546875" style="11"/>
    <col min="6" max="6" width="15.140625" style="11" customWidth="1"/>
    <col min="7" max="7" width="14" style="11" bestFit="1" customWidth="1"/>
    <col min="8" max="10" width="8.85546875" style="11"/>
    <col min="11" max="11" width="11" style="11" customWidth="1"/>
    <col min="12" max="12" width="8.85546875" style="11"/>
    <col min="13" max="13" width="11.140625" style="11" customWidth="1"/>
    <col min="14" max="15" width="8.85546875" style="11"/>
    <col min="16" max="16" width="11.85546875" style="11" customWidth="1"/>
    <col min="17" max="16384" width="8.85546875" style="11"/>
  </cols>
  <sheetData>
    <row r="2" spans="3:10" ht="26.25">
      <c r="C2" s="16">
        <v>7</v>
      </c>
      <c r="D2" s="16" t="s">
        <v>5</v>
      </c>
      <c r="E2" s="15">
        <f>IF(G5=2,0,IF(H5=1,0,2))</f>
        <v>2</v>
      </c>
    </row>
    <row r="4" spans="3:10">
      <c r="C4" s="24" t="s">
        <v>103</v>
      </c>
      <c r="D4" s="24" t="s">
        <v>50</v>
      </c>
      <c r="E4" s="24" t="s">
        <v>104</v>
      </c>
      <c r="F4" s="24" t="s">
        <v>165</v>
      </c>
      <c r="G4" s="24" t="s">
        <v>166</v>
      </c>
      <c r="H4" s="13"/>
    </row>
    <row r="5" spans="3:10" s="1" customFormat="1" ht="15">
      <c r="C5" s="23" t="s">
        <v>116</v>
      </c>
      <c r="D5" s="12" t="str">
        <f>'Koota System'!J8</f>
        <v>Arudra</v>
      </c>
      <c r="E5" s="23">
        <f>VLOOKUP(D5,$D$10:$E$36,2,)</f>
        <v>6</v>
      </c>
      <c r="F5" s="23" t="str">
        <f>VLOOKUP(D5,$D$10:$F$36,3,FALSE)</f>
        <v>Sravana</v>
      </c>
      <c r="G5" s="23">
        <f>I13</f>
        <v>0</v>
      </c>
      <c r="H5" s="23">
        <f>IF(TRIM(F5)=TRIM(D6),1,0)</f>
        <v>0</v>
      </c>
    </row>
    <row r="6" spans="3:10" s="1" customFormat="1" ht="15">
      <c r="C6" s="23" t="s">
        <v>117</v>
      </c>
      <c r="D6" s="12" t="str">
        <f>'Koota System'!J9</f>
        <v>Poorvashadha</v>
      </c>
      <c r="E6" s="23">
        <f>VLOOKUP(D6,$D$10:$E$36,2,)</f>
        <v>20</v>
      </c>
      <c r="F6" s="23" t="str">
        <f>VLOOKUP(D6,$D$10:$F$36,3,FALSE)</f>
        <v>Pushyami</v>
      </c>
      <c r="G6" s="23"/>
      <c r="H6" s="23">
        <f>IF(TRIM(F6)=TRIM(D5),1,0)</f>
        <v>0</v>
      </c>
    </row>
    <row r="9" spans="3:10">
      <c r="C9" s="24" t="s">
        <v>11</v>
      </c>
      <c r="D9" s="19" t="s">
        <v>50</v>
      </c>
      <c r="E9" s="13" t="s">
        <v>104</v>
      </c>
      <c r="F9" s="13" t="s">
        <v>157</v>
      </c>
      <c r="H9" s="13" t="s">
        <v>164</v>
      </c>
      <c r="I9" s="13" t="s">
        <v>116</v>
      </c>
      <c r="J9" s="13" t="s">
        <v>117</v>
      </c>
    </row>
    <row r="10" spans="3:10">
      <c r="C10" s="17">
        <v>1</v>
      </c>
      <c r="D10" s="20" t="s">
        <v>23</v>
      </c>
      <c r="E10" s="17">
        <v>1</v>
      </c>
      <c r="F10" s="5" t="s">
        <v>40</v>
      </c>
      <c r="H10" s="27" t="s">
        <v>27</v>
      </c>
      <c r="I10" s="27">
        <f>IF($D$5&lt;&gt;$D$6,IF($D$5=H10,1,0),0)</f>
        <v>0</v>
      </c>
      <c r="J10" s="27">
        <f>IF($D$5&lt;&gt;$D$6,IF($D$6=H10,1,0),0)</f>
        <v>0</v>
      </c>
    </row>
    <row r="11" spans="3:10">
      <c r="C11" s="17">
        <v>2</v>
      </c>
      <c r="D11" s="20" t="s">
        <v>24</v>
      </c>
      <c r="E11" s="17">
        <v>2</v>
      </c>
      <c r="F11" s="5" t="str">
        <f>D26</f>
        <v>Anuuraadha</v>
      </c>
      <c r="H11" s="27" t="s">
        <v>36</v>
      </c>
      <c r="I11" s="27">
        <f t="shared" ref="I11:I12" si="0">IF($D$5&lt;&gt;$D$6,IF($D$5=H11,1,0),0)</f>
        <v>0</v>
      </c>
      <c r="J11" s="27">
        <f t="shared" ref="J11:J12" si="1">IF($D$5&lt;&gt;$D$6,IF($D$6=H11,1,0),0)</f>
        <v>0</v>
      </c>
    </row>
    <row r="12" spans="3:10">
      <c r="C12" s="17">
        <v>3</v>
      </c>
      <c r="D12" s="20" t="s">
        <v>25</v>
      </c>
      <c r="E12" s="17">
        <v>3</v>
      </c>
      <c r="F12" s="5" t="str">
        <f>D25</f>
        <v>Visakha</v>
      </c>
      <c r="H12" s="5" t="s">
        <v>45</v>
      </c>
      <c r="I12" s="27">
        <f t="shared" si="0"/>
        <v>0</v>
      </c>
      <c r="J12" s="27">
        <f t="shared" si="1"/>
        <v>0</v>
      </c>
    </row>
    <row r="13" spans="3:10">
      <c r="C13" s="17">
        <v>4</v>
      </c>
      <c r="D13" s="20" t="s">
        <v>26</v>
      </c>
      <c r="E13" s="17">
        <v>4</v>
      </c>
      <c r="F13" s="5" t="str">
        <f>D24</f>
        <v>Swati</v>
      </c>
      <c r="H13" s="5" t="s">
        <v>9</v>
      </c>
      <c r="I13" s="27">
        <f>SUM(I10:J12)</f>
        <v>0</v>
      </c>
      <c r="J13" s="5"/>
    </row>
    <row r="14" spans="3:10">
      <c r="C14" s="17">
        <v>5</v>
      </c>
      <c r="D14" s="20" t="s">
        <v>27</v>
      </c>
      <c r="E14" s="17">
        <v>5</v>
      </c>
      <c r="F14" s="5"/>
      <c r="H14" s="30"/>
      <c r="I14" s="30"/>
    </row>
    <row r="15" spans="3:10">
      <c r="C15" s="17">
        <v>6</v>
      </c>
      <c r="D15" s="20" t="s">
        <v>28</v>
      </c>
      <c r="E15" s="17">
        <v>6</v>
      </c>
      <c r="F15" s="5" t="str">
        <f>D31</f>
        <v>Sravana</v>
      </c>
      <c r="I15" s="30"/>
      <c r="J15" s="30"/>
    </row>
    <row r="16" spans="3:10">
      <c r="C16" s="17">
        <v>7</v>
      </c>
      <c r="D16" s="20" t="s">
        <v>29</v>
      </c>
      <c r="E16" s="17">
        <v>7</v>
      </c>
      <c r="F16" s="5" t="str">
        <f>D30</f>
        <v>Uttarashadha</v>
      </c>
      <c r="I16" s="30"/>
      <c r="J16" s="30"/>
    </row>
    <row r="17" spans="3:27">
      <c r="C17" s="17">
        <v>8</v>
      </c>
      <c r="D17" s="20" t="s">
        <v>30</v>
      </c>
      <c r="E17" s="17">
        <v>8</v>
      </c>
      <c r="F17" s="5" t="str">
        <f>D29</f>
        <v>Poorvashadha</v>
      </c>
      <c r="I17" s="30"/>
      <c r="J17" s="30"/>
    </row>
    <row r="18" spans="3:27">
      <c r="C18" s="17">
        <v>9</v>
      </c>
      <c r="D18" s="20" t="s">
        <v>31</v>
      </c>
      <c r="E18" s="17">
        <v>9</v>
      </c>
      <c r="F18" s="5" t="str">
        <f>D28</f>
        <v>Moola</v>
      </c>
      <c r="I18" s="30"/>
      <c r="J18" s="30"/>
    </row>
    <row r="19" spans="3:27">
      <c r="C19" s="17">
        <v>10</v>
      </c>
      <c r="D19" s="20" t="s">
        <v>32</v>
      </c>
      <c r="E19" s="17">
        <v>10</v>
      </c>
      <c r="F19" s="5" t="str">
        <f>D36</f>
        <v>Revati</v>
      </c>
      <c r="I19" s="30"/>
      <c r="J19" s="30"/>
    </row>
    <row r="20" spans="3:27">
      <c r="C20" s="17">
        <v>11</v>
      </c>
      <c r="D20" s="20" t="s">
        <v>33</v>
      </c>
      <c r="E20" s="17">
        <v>11</v>
      </c>
      <c r="F20" s="5" t="str">
        <f>D35</f>
        <v>Uttara Bhaadra</v>
      </c>
      <c r="I20" s="30"/>
      <c r="J20" s="30"/>
    </row>
    <row r="21" spans="3:27">
      <c r="C21" s="17">
        <v>12</v>
      </c>
      <c r="D21" s="20" t="s">
        <v>34</v>
      </c>
      <c r="E21" s="17">
        <v>12</v>
      </c>
      <c r="F21" s="5" t="str">
        <f>D34</f>
        <v>Poorva Bhaadra</v>
      </c>
      <c r="I21" s="30"/>
      <c r="J21" s="30"/>
    </row>
    <row r="22" spans="3:27">
      <c r="C22" s="17">
        <v>13</v>
      </c>
      <c r="D22" s="20" t="s">
        <v>35</v>
      </c>
      <c r="E22" s="17">
        <v>13</v>
      </c>
      <c r="F22" s="5" t="str">
        <f>D33</f>
        <v>Satabhishtha</v>
      </c>
      <c r="J22" s="28"/>
      <c r="K22" s="28"/>
      <c r="L22" s="28"/>
      <c r="M22" s="28"/>
      <c r="N22" s="28"/>
      <c r="O22" s="28"/>
      <c r="P22" s="28"/>
      <c r="Q22" s="28"/>
      <c r="R22" s="28"/>
      <c r="S22" s="28"/>
      <c r="T22" s="28"/>
      <c r="U22" s="28"/>
      <c r="V22" s="28"/>
      <c r="W22" s="28"/>
      <c r="X22" s="28"/>
      <c r="Y22" s="28"/>
      <c r="Z22" s="28"/>
      <c r="AA22" s="28"/>
    </row>
    <row r="23" spans="3:27">
      <c r="C23" s="17">
        <v>14</v>
      </c>
      <c r="D23" s="20" t="s">
        <v>36</v>
      </c>
      <c r="E23" s="17">
        <v>14</v>
      </c>
      <c r="F23" s="5"/>
      <c r="J23" s="31"/>
      <c r="K23" s="31"/>
      <c r="L23" s="30"/>
      <c r="M23" s="30"/>
      <c r="N23" s="30"/>
      <c r="O23" s="28"/>
      <c r="P23" s="28"/>
      <c r="Q23" s="28"/>
      <c r="R23" s="28"/>
      <c r="S23" s="28"/>
      <c r="T23" s="28"/>
      <c r="U23" s="28"/>
      <c r="V23" s="28"/>
      <c r="W23" s="31"/>
      <c r="X23" s="31"/>
      <c r="Y23" s="28"/>
      <c r="Z23" s="28"/>
      <c r="AA23" s="28"/>
    </row>
    <row r="24" spans="3:27">
      <c r="C24" s="17">
        <v>15</v>
      </c>
      <c r="D24" s="20" t="s">
        <v>37</v>
      </c>
      <c r="E24" s="17">
        <v>15</v>
      </c>
      <c r="F24" s="5" t="str">
        <f>D13</f>
        <v>Rohini</v>
      </c>
      <c r="J24" s="28"/>
      <c r="K24" s="28"/>
      <c r="L24" s="29"/>
      <c r="M24" s="29"/>
      <c r="N24" s="29"/>
      <c r="O24" s="28"/>
      <c r="P24" s="28"/>
      <c r="Q24" s="28"/>
      <c r="R24" s="28"/>
      <c r="S24" s="28"/>
      <c r="T24" s="28"/>
      <c r="U24" s="28"/>
      <c r="V24" s="28"/>
      <c r="W24" s="28"/>
      <c r="X24" s="28"/>
      <c r="Y24" s="28"/>
      <c r="Z24" s="28"/>
      <c r="AA24" s="28"/>
    </row>
    <row r="25" spans="3:27">
      <c r="C25" s="17">
        <v>16</v>
      </c>
      <c r="D25" s="20" t="s">
        <v>38</v>
      </c>
      <c r="E25" s="17">
        <v>16</v>
      </c>
      <c r="F25" s="5" t="str">
        <f>D12</f>
        <v>Krittika</v>
      </c>
      <c r="J25" s="28"/>
      <c r="K25" s="28"/>
      <c r="L25" s="29"/>
      <c r="M25" s="29"/>
      <c r="N25" s="29"/>
      <c r="O25" s="28"/>
      <c r="P25" s="28"/>
      <c r="Q25" s="28"/>
      <c r="R25" s="28"/>
      <c r="S25" s="28"/>
      <c r="T25" s="28"/>
      <c r="U25" s="28"/>
      <c r="V25" s="28"/>
      <c r="W25" s="28"/>
      <c r="X25" s="28"/>
      <c r="Y25" s="28"/>
      <c r="Z25" s="28"/>
      <c r="AA25" s="28"/>
    </row>
    <row r="26" spans="3:27">
      <c r="C26" s="17">
        <v>17</v>
      </c>
      <c r="D26" s="20" t="s">
        <v>39</v>
      </c>
      <c r="E26" s="17">
        <v>17</v>
      </c>
      <c r="F26" s="5" t="str">
        <f>D11</f>
        <v>Bharani</v>
      </c>
      <c r="J26" s="28"/>
      <c r="K26" s="28"/>
      <c r="L26" s="29"/>
      <c r="M26" s="29"/>
      <c r="N26" s="29"/>
      <c r="O26" s="28"/>
      <c r="P26" s="28"/>
      <c r="Q26" s="28"/>
      <c r="R26" s="28"/>
      <c r="S26" s="28"/>
      <c r="T26" s="28"/>
      <c r="U26" s="28"/>
      <c r="V26" s="28"/>
      <c r="W26" s="28"/>
      <c r="X26" s="28"/>
      <c r="Y26" s="28"/>
      <c r="Z26" s="28"/>
      <c r="AA26" s="28"/>
    </row>
    <row r="27" spans="3:27">
      <c r="C27" s="17">
        <v>18</v>
      </c>
      <c r="D27" s="20" t="s">
        <v>40</v>
      </c>
      <c r="E27" s="17">
        <v>18</v>
      </c>
      <c r="F27" s="5" t="str">
        <f>D10</f>
        <v>Aswini</v>
      </c>
      <c r="J27" s="28"/>
      <c r="K27" s="28"/>
      <c r="L27" s="29"/>
      <c r="M27" s="29"/>
      <c r="N27" s="29"/>
      <c r="O27" s="28"/>
      <c r="P27" s="28"/>
      <c r="Q27" s="28"/>
      <c r="R27" s="28"/>
      <c r="S27" s="31"/>
      <c r="T27" s="28"/>
      <c r="U27" s="28"/>
      <c r="V27" s="28"/>
      <c r="W27" s="28"/>
      <c r="X27" s="28"/>
      <c r="Y27" s="28"/>
      <c r="Z27" s="28"/>
      <c r="AA27" s="28"/>
    </row>
    <row r="28" spans="3:27">
      <c r="C28" s="17">
        <v>19</v>
      </c>
      <c r="D28" s="20" t="s">
        <v>41</v>
      </c>
      <c r="E28" s="17">
        <v>19</v>
      </c>
      <c r="F28" s="5" t="str">
        <f>D18</f>
        <v>Asleesha</v>
      </c>
      <c r="J28" s="28"/>
      <c r="K28" s="28"/>
      <c r="L28" s="29"/>
      <c r="M28" s="29"/>
      <c r="N28" s="29"/>
      <c r="O28" s="28"/>
      <c r="P28" s="28"/>
      <c r="Q28" s="28"/>
      <c r="R28" s="28"/>
      <c r="S28" s="28"/>
      <c r="T28" s="28"/>
      <c r="U28" s="28"/>
      <c r="V28" s="28"/>
      <c r="W28" s="28"/>
      <c r="X28" s="28"/>
      <c r="Y28" s="28"/>
      <c r="Z28" s="28"/>
      <c r="AA28" s="28"/>
    </row>
    <row r="29" spans="3:27">
      <c r="C29" s="17">
        <v>20</v>
      </c>
      <c r="D29" s="20" t="s">
        <v>42</v>
      </c>
      <c r="E29" s="17">
        <v>20</v>
      </c>
      <c r="F29" s="5" t="str">
        <f>D17</f>
        <v>Pushyami</v>
      </c>
      <c r="J29" s="28"/>
      <c r="K29" s="28"/>
      <c r="L29" s="29"/>
      <c r="M29" s="29"/>
      <c r="N29" s="29"/>
      <c r="O29" s="29"/>
      <c r="P29" s="28"/>
      <c r="Q29" s="29"/>
      <c r="R29" s="28"/>
      <c r="S29" s="28"/>
      <c r="T29" s="28"/>
      <c r="U29" s="28"/>
      <c r="V29" s="28"/>
      <c r="W29" s="28"/>
      <c r="X29" s="28"/>
      <c r="Y29" s="28"/>
      <c r="Z29" s="28"/>
      <c r="AA29" s="28"/>
    </row>
    <row r="30" spans="3:27">
      <c r="C30" s="17">
        <v>21</v>
      </c>
      <c r="D30" s="20" t="s">
        <v>43</v>
      </c>
      <c r="E30" s="17">
        <v>21</v>
      </c>
      <c r="F30" s="5" t="str">
        <f>D16</f>
        <v>Punarvasu</v>
      </c>
      <c r="J30" s="28"/>
      <c r="K30" s="28"/>
      <c r="L30" s="29"/>
      <c r="M30" s="29"/>
      <c r="N30" s="29"/>
      <c r="O30" s="29"/>
      <c r="P30" s="29"/>
      <c r="Q30" s="29"/>
      <c r="R30" s="28"/>
      <c r="S30" s="28"/>
      <c r="T30" s="28"/>
      <c r="U30" s="28"/>
      <c r="V30" s="28"/>
      <c r="W30" s="28"/>
      <c r="X30" s="28"/>
      <c r="Y30" s="28"/>
      <c r="Z30" s="28"/>
      <c r="AA30" s="28"/>
    </row>
    <row r="31" spans="3:27">
      <c r="C31" s="17">
        <v>22</v>
      </c>
      <c r="D31" s="20" t="s">
        <v>44</v>
      </c>
      <c r="E31" s="17">
        <v>22</v>
      </c>
      <c r="F31" s="5" t="str">
        <f>D15</f>
        <v>Arudra</v>
      </c>
      <c r="J31" s="28"/>
      <c r="K31" s="28"/>
      <c r="L31" s="29"/>
      <c r="M31" s="29"/>
      <c r="N31" s="29"/>
      <c r="O31" s="29"/>
      <c r="P31" s="29"/>
      <c r="Q31" s="29"/>
      <c r="R31" s="28"/>
      <c r="S31" s="28"/>
      <c r="T31" s="28"/>
      <c r="U31" s="28"/>
      <c r="V31" s="28"/>
      <c r="W31" s="28"/>
      <c r="X31" s="28"/>
      <c r="Y31" s="28"/>
      <c r="Z31" s="28"/>
      <c r="AA31" s="28"/>
    </row>
    <row r="32" spans="3:27">
      <c r="C32" s="17">
        <v>23</v>
      </c>
      <c r="D32" s="20" t="s">
        <v>45</v>
      </c>
      <c r="E32" s="17">
        <v>23</v>
      </c>
      <c r="F32" s="5"/>
      <c r="J32" s="28"/>
      <c r="K32" s="28"/>
      <c r="L32" s="29"/>
      <c r="M32" s="29"/>
      <c r="N32" s="29"/>
      <c r="O32" s="28"/>
      <c r="P32" s="29"/>
      <c r="Q32" s="28"/>
      <c r="R32" s="28"/>
      <c r="S32" s="28"/>
      <c r="T32" s="28"/>
      <c r="U32" s="28"/>
      <c r="V32" s="28"/>
      <c r="W32" s="28"/>
      <c r="X32" s="28"/>
      <c r="Y32" s="28"/>
      <c r="Z32" s="28"/>
      <c r="AA32" s="28"/>
    </row>
    <row r="33" spans="3:27">
      <c r="C33" s="17">
        <v>24</v>
      </c>
      <c r="D33" s="20" t="s">
        <v>46</v>
      </c>
      <c r="E33" s="17">
        <v>24</v>
      </c>
      <c r="F33" s="5" t="str">
        <f>D22</f>
        <v>Hasta</v>
      </c>
      <c r="J33" s="28"/>
      <c r="K33" s="28"/>
      <c r="L33" s="29"/>
      <c r="M33" s="29"/>
      <c r="N33" s="29"/>
      <c r="O33" s="28"/>
      <c r="P33" s="28"/>
      <c r="Q33" s="28"/>
      <c r="R33" s="28"/>
      <c r="S33" s="28"/>
      <c r="T33" s="28"/>
      <c r="U33" s="28"/>
      <c r="V33" s="28"/>
      <c r="W33" s="28"/>
      <c r="X33" s="28"/>
      <c r="Y33" s="28"/>
      <c r="Z33" s="28"/>
      <c r="AA33" s="28"/>
    </row>
    <row r="34" spans="3:27">
      <c r="C34" s="17">
        <v>25</v>
      </c>
      <c r="D34" s="20" t="s">
        <v>47</v>
      </c>
      <c r="E34" s="17">
        <v>25</v>
      </c>
      <c r="F34" s="5" t="str">
        <f>D21</f>
        <v>Uttara Phalguni</v>
      </c>
      <c r="J34" s="28"/>
      <c r="K34" s="28"/>
      <c r="L34" s="29"/>
      <c r="M34" s="29"/>
      <c r="N34" s="29"/>
      <c r="O34" s="28"/>
      <c r="P34" s="28"/>
      <c r="Q34" s="28"/>
      <c r="R34" s="28"/>
      <c r="S34" s="28"/>
      <c r="T34" s="28"/>
      <c r="U34" s="28"/>
      <c r="V34" s="28"/>
      <c r="W34" s="28"/>
      <c r="X34" s="28"/>
      <c r="Y34" s="28"/>
      <c r="Z34" s="28"/>
      <c r="AA34" s="28"/>
    </row>
    <row r="35" spans="3:27">
      <c r="C35" s="17">
        <v>26</v>
      </c>
      <c r="D35" s="20" t="s">
        <v>48</v>
      </c>
      <c r="E35" s="17">
        <v>26</v>
      </c>
      <c r="F35" s="5" t="str">
        <f>D20</f>
        <v>Poorva Phalguni</v>
      </c>
      <c r="J35" s="28"/>
      <c r="K35" s="28"/>
      <c r="L35" s="29"/>
      <c r="M35" s="29"/>
      <c r="N35" s="29"/>
      <c r="O35" s="28"/>
      <c r="P35" s="28"/>
      <c r="Q35" s="28"/>
      <c r="R35" s="28"/>
      <c r="S35" s="28"/>
      <c r="T35" s="28"/>
      <c r="U35" s="28"/>
      <c r="V35" s="28"/>
      <c r="W35" s="28"/>
      <c r="X35" s="28"/>
      <c r="Y35" s="28"/>
      <c r="Z35" s="28"/>
      <c r="AA35" s="28"/>
    </row>
    <row r="36" spans="3:27">
      <c r="C36" s="17">
        <v>27</v>
      </c>
      <c r="D36" s="20" t="s">
        <v>49</v>
      </c>
      <c r="E36" s="17">
        <v>27</v>
      </c>
      <c r="F36" s="5" t="str">
        <f>D19</f>
        <v>Makha</v>
      </c>
      <c r="J36" s="28"/>
      <c r="K36" s="28"/>
      <c r="L36" s="29"/>
      <c r="M36" s="29"/>
      <c r="N36" s="29"/>
      <c r="O36" s="28"/>
      <c r="P36" s="28"/>
      <c r="Q36" s="28"/>
      <c r="R36" s="28"/>
      <c r="S36" s="28"/>
      <c r="T36" s="28"/>
      <c r="U36" s="28"/>
      <c r="V36" s="28"/>
      <c r="W36" s="28"/>
      <c r="X36" s="28"/>
      <c r="Y36" s="28"/>
      <c r="Z36" s="28"/>
      <c r="AA36" s="28"/>
    </row>
    <row r="37" spans="3:27">
      <c r="J37" s="28"/>
      <c r="K37" s="28"/>
      <c r="L37" s="29"/>
      <c r="M37" s="29"/>
      <c r="N37" s="29"/>
      <c r="O37" s="28"/>
      <c r="P37" s="28"/>
      <c r="Q37" s="28"/>
      <c r="R37" s="28"/>
      <c r="S37" s="28"/>
      <c r="T37" s="28"/>
      <c r="U37" s="28"/>
      <c r="V37" s="28"/>
      <c r="W37" s="28"/>
      <c r="X37" s="28"/>
      <c r="Y37" s="28"/>
      <c r="Z37" s="28"/>
      <c r="AA37" s="28"/>
    </row>
    <row r="38" spans="3:27">
      <c r="D38" s="11" t="str">
        <f>D14</f>
        <v>Mrigasira</v>
      </c>
      <c r="F38" s="11" t="str">
        <f>D23</f>
        <v>Chitra</v>
      </c>
      <c r="J38" s="28"/>
      <c r="K38" s="28"/>
      <c r="L38" s="29"/>
      <c r="M38" s="29"/>
      <c r="N38" s="29"/>
      <c r="O38" s="28"/>
      <c r="P38" s="28"/>
      <c r="Q38" s="28"/>
      <c r="R38" s="28"/>
      <c r="S38" s="28"/>
      <c r="T38" s="28"/>
      <c r="U38" s="28"/>
      <c r="V38" s="28"/>
      <c r="W38" s="28"/>
      <c r="X38" s="28"/>
      <c r="Y38" s="28"/>
      <c r="Z38" s="28"/>
      <c r="AA38" s="28"/>
    </row>
    <row r="39" spans="3:27">
      <c r="D39" s="11" t="str">
        <f>D38</f>
        <v>Mrigasira</v>
      </c>
      <c r="F39" s="11" t="str">
        <f>D32</f>
        <v>Dhanistha</v>
      </c>
      <c r="J39" s="28"/>
      <c r="K39" s="28"/>
      <c r="L39" s="29"/>
      <c r="M39" s="29"/>
      <c r="N39" s="29"/>
      <c r="O39" s="28"/>
      <c r="P39" s="28"/>
      <c r="Q39" s="28"/>
      <c r="R39" s="28"/>
      <c r="S39" s="28"/>
      <c r="T39" s="28"/>
      <c r="U39" s="28"/>
      <c r="V39" s="28"/>
      <c r="W39" s="28"/>
      <c r="X39" s="28"/>
      <c r="Y39" s="28"/>
      <c r="Z39" s="28"/>
      <c r="AA39" s="28"/>
    </row>
    <row r="40" spans="3:27">
      <c r="D40" s="11" t="str">
        <f>D23</f>
        <v>Chitra</v>
      </c>
      <c r="F40" s="11" t="str">
        <f>D38</f>
        <v>Mrigasira</v>
      </c>
      <c r="J40" s="28"/>
      <c r="K40" s="28"/>
      <c r="L40" s="29"/>
      <c r="M40" s="29"/>
      <c r="N40" s="29"/>
      <c r="O40" s="28"/>
      <c r="P40" s="28"/>
      <c r="Q40" s="28"/>
      <c r="R40" s="28"/>
      <c r="S40" s="28"/>
      <c r="T40" s="28"/>
      <c r="U40" s="28"/>
      <c r="V40" s="28"/>
      <c r="W40" s="28"/>
      <c r="X40" s="28"/>
      <c r="Y40" s="28"/>
      <c r="Z40" s="28"/>
      <c r="AA40" s="28"/>
    </row>
    <row r="41" spans="3:27">
      <c r="D41" s="11" t="str">
        <f>D40</f>
        <v>Chitra</v>
      </c>
      <c r="F41" s="11" t="str">
        <f>F39</f>
        <v>Dhanistha</v>
      </c>
      <c r="J41" s="28"/>
      <c r="K41" s="28"/>
      <c r="L41" s="28"/>
      <c r="M41" s="28"/>
      <c r="N41" s="28"/>
      <c r="O41" s="28"/>
      <c r="P41" s="28"/>
      <c r="Q41" s="28"/>
      <c r="R41" s="28"/>
      <c r="S41" s="28"/>
      <c r="T41" s="28"/>
      <c r="U41" s="28"/>
      <c r="V41" s="28"/>
      <c r="W41" s="28"/>
      <c r="X41" s="28"/>
      <c r="Y41" s="28"/>
      <c r="Z41" s="28"/>
      <c r="AA41" s="28"/>
    </row>
    <row r="42" spans="3:27">
      <c r="D42" s="11" t="str">
        <f>D32</f>
        <v>Dhanistha</v>
      </c>
      <c r="F42" s="11" t="str">
        <f>D38</f>
        <v>Mrigasira</v>
      </c>
      <c r="J42" s="31"/>
      <c r="K42" s="31"/>
      <c r="L42" s="30"/>
      <c r="M42" s="30"/>
      <c r="N42" s="30"/>
      <c r="O42" s="28"/>
      <c r="P42" s="28"/>
      <c r="Q42" s="28"/>
      <c r="R42" s="28"/>
      <c r="S42" s="28"/>
      <c r="T42" s="28"/>
      <c r="U42" s="28"/>
      <c r="V42" s="28"/>
      <c r="W42" s="28"/>
      <c r="X42" s="28"/>
      <c r="Y42" s="28"/>
      <c r="Z42" s="28"/>
      <c r="AA42" s="28"/>
    </row>
    <row r="43" spans="3:27">
      <c r="D43" s="11" t="str">
        <f>D42</f>
        <v>Dhanistha</v>
      </c>
      <c r="F43" s="11" t="str">
        <f>D40</f>
        <v>Chitra</v>
      </c>
      <c r="J43" s="28"/>
      <c r="K43" s="28"/>
      <c r="L43" s="29"/>
      <c r="M43" s="29"/>
      <c r="N43" s="29"/>
      <c r="O43" s="28"/>
      <c r="P43" s="28"/>
      <c r="Q43" s="28"/>
      <c r="R43" s="28"/>
      <c r="S43" s="28"/>
      <c r="T43" s="28"/>
      <c r="U43" s="28"/>
      <c r="V43" s="28"/>
      <c r="W43" s="28"/>
      <c r="X43" s="28"/>
      <c r="Y43" s="28"/>
      <c r="Z43" s="28"/>
      <c r="AA43" s="28"/>
    </row>
    <row r="44" spans="3:27">
      <c r="J44" s="28"/>
      <c r="K44" s="28"/>
      <c r="L44" s="29"/>
      <c r="M44" s="29"/>
      <c r="N44" s="29"/>
      <c r="O44" s="28"/>
      <c r="P44" s="28"/>
      <c r="Q44" s="28"/>
      <c r="R44" s="28"/>
      <c r="S44" s="28"/>
      <c r="T44" s="28"/>
      <c r="U44" s="28"/>
      <c r="V44" s="28"/>
      <c r="W44" s="28"/>
      <c r="X44" s="28"/>
      <c r="Y44" s="28"/>
      <c r="Z44" s="28"/>
      <c r="AA44" s="28"/>
    </row>
    <row r="45" spans="3:27">
      <c r="J45" s="28"/>
      <c r="K45" s="28"/>
      <c r="L45" s="29"/>
      <c r="M45" s="29"/>
      <c r="N45" s="29"/>
      <c r="O45" s="28"/>
      <c r="P45" s="28"/>
      <c r="Q45" s="28"/>
      <c r="R45" s="28"/>
      <c r="S45" s="28"/>
      <c r="T45" s="28"/>
      <c r="U45" s="28"/>
      <c r="V45" s="28"/>
      <c r="W45" s="28"/>
      <c r="X45" s="28"/>
      <c r="Y45" s="28"/>
      <c r="Z45" s="28"/>
      <c r="AA45" s="28"/>
    </row>
    <row r="46" spans="3:27">
      <c r="J46" s="28"/>
      <c r="K46" s="28"/>
      <c r="L46" s="29"/>
      <c r="M46" s="29"/>
      <c r="N46" s="29"/>
      <c r="O46" s="28"/>
      <c r="P46" s="28"/>
      <c r="Q46" s="28"/>
      <c r="R46" s="28"/>
      <c r="S46" s="28"/>
      <c r="T46" s="28"/>
      <c r="U46" s="28"/>
      <c r="V46" s="28"/>
      <c r="W46" s="28"/>
      <c r="X46" s="28"/>
      <c r="Y46" s="28"/>
      <c r="Z46" s="28"/>
      <c r="AA46" s="28"/>
    </row>
    <row r="47" spans="3:27">
      <c r="J47" s="28"/>
      <c r="K47" s="28"/>
      <c r="L47" s="29"/>
      <c r="M47" s="29"/>
      <c r="N47" s="29"/>
      <c r="O47" s="28"/>
      <c r="P47" s="28"/>
      <c r="Q47" s="28"/>
      <c r="R47" s="28"/>
      <c r="S47" s="28"/>
      <c r="T47" s="28"/>
      <c r="U47" s="28"/>
      <c r="V47" s="28"/>
      <c r="W47" s="28"/>
      <c r="X47" s="28"/>
      <c r="Y47" s="28"/>
      <c r="Z47" s="28"/>
      <c r="AA47" s="28"/>
    </row>
    <row r="48" spans="3:27">
      <c r="J48" s="28"/>
      <c r="K48" s="28"/>
      <c r="L48" s="29"/>
      <c r="M48" s="29"/>
      <c r="N48" s="29"/>
      <c r="O48" s="28"/>
      <c r="P48" s="28"/>
      <c r="Q48" s="28"/>
      <c r="R48" s="28"/>
      <c r="S48" s="28"/>
      <c r="T48" s="28"/>
      <c r="U48" s="28"/>
      <c r="V48" s="28"/>
      <c r="W48" s="28"/>
      <c r="X48" s="28"/>
      <c r="Y48" s="28"/>
      <c r="Z48" s="28"/>
      <c r="AA48" s="28"/>
    </row>
    <row r="49" spans="10:27">
      <c r="J49" s="28"/>
      <c r="K49" s="28"/>
      <c r="L49" s="29"/>
      <c r="M49" s="29"/>
      <c r="N49" s="29"/>
      <c r="O49" s="28"/>
      <c r="P49" s="28"/>
      <c r="Q49" s="28"/>
      <c r="R49" s="28"/>
      <c r="S49" s="28"/>
      <c r="T49" s="28"/>
      <c r="U49" s="28"/>
      <c r="V49" s="28"/>
      <c r="W49" s="28"/>
      <c r="X49" s="28"/>
      <c r="Y49" s="28"/>
      <c r="Z49" s="28"/>
      <c r="AA49" s="28"/>
    </row>
    <row r="50" spans="10:27">
      <c r="J50" s="28"/>
      <c r="K50" s="28"/>
      <c r="L50" s="29"/>
      <c r="M50" s="29"/>
      <c r="N50" s="29"/>
      <c r="O50" s="28"/>
      <c r="P50" s="28"/>
      <c r="Q50" s="28"/>
      <c r="R50" s="28"/>
      <c r="S50" s="28"/>
      <c r="T50" s="28"/>
      <c r="U50" s="28"/>
      <c r="V50" s="28"/>
      <c r="W50" s="28"/>
      <c r="X50" s="28"/>
      <c r="Y50" s="28"/>
      <c r="Z50" s="28"/>
      <c r="AA50" s="28"/>
    </row>
    <row r="51" spans="10:27">
      <c r="J51" s="28"/>
      <c r="K51" s="28"/>
      <c r="L51" s="29"/>
      <c r="M51" s="29"/>
      <c r="N51" s="29"/>
      <c r="O51" s="28"/>
      <c r="P51" s="28"/>
      <c r="Q51" s="28"/>
      <c r="R51" s="28"/>
      <c r="S51" s="28"/>
      <c r="T51" s="28"/>
      <c r="U51" s="28"/>
      <c r="V51" s="28"/>
      <c r="W51" s="28"/>
      <c r="X51" s="28"/>
      <c r="Y51" s="28"/>
      <c r="Z51" s="28"/>
      <c r="AA51" s="28"/>
    </row>
    <row r="52" spans="10:27">
      <c r="J52" s="28"/>
      <c r="K52" s="28"/>
      <c r="L52" s="29"/>
      <c r="M52" s="29"/>
      <c r="N52" s="29"/>
      <c r="O52" s="28"/>
      <c r="P52" s="28"/>
      <c r="Q52" s="28"/>
      <c r="R52" s="28"/>
      <c r="S52" s="28"/>
      <c r="T52" s="28"/>
      <c r="U52" s="28"/>
      <c r="V52" s="28"/>
      <c r="W52" s="28"/>
      <c r="X52" s="28"/>
      <c r="Y52" s="28"/>
      <c r="Z52" s="28"/>
      <c r="AA52" s="28"/>
    </row>
    <row r="53" spans="10:27">
      <c r="J53" s="28"/>
      <c r="K53" s="28"/>
      <c r="L53" s="29"/>
      <c r="M53" s="29"/>
      <c r="N53" s="29"/>
      <c r="O53" s="28"/>
      <c r="P53" s="28"/>
      <c r="Q53" s="28"/>
      <c r="R53" s="28"/>
      <c r="S53" s="28"/>
      <c r="T53" s="28"/>
      <c r="U53" s="28"/>
      <c r="V53" s="28"/>
      <c r="W53" s="28"/>
      <c r="X53" s="28"/>
      <c r="Y53" s="28"/>
      <c r="Z53" s="28"/>
      <c r="AA53" s="28"/>
    </row>
    <row r="54" spans="10:27">
      <c r="J54" s="28"/>
      <c r="K54" s="28"/>
      <c r="L54" s="29"/>
      <c r="M54" s="29"/>
      <c r="N54" s="29"/>
      <c r="O54" s="28"/>
      <c r="P54" s="28"/>
      <c r="Q54" s="28"/>
      <c r="R54" s="28"/>
      <c r="S54" s="28"/>
      <c r="T54" s="28"/>
      <c r="U54" s="28"/>
      <c r="V54" s="28"/>
      <c r="W54" s="28"/>
      <c r="X54" s="28"/>
      <c r="Y54" s="28"/>
      <c r="Z54" s="28"/>
      <c r="AA54" s="28"/>
    </row>
    <row r="55" spans="10:27">
      <c r="J55" s="28"/>
      <c r="K55" s="28"/>
      <c r="L55" s="29"/>
      <c r="M55" s="29"/>
      <c r="N55" s="29"/>
      <c r="O55" s="28"/>
      <c r="P55" s="28"/>
      <c r="Q55" s="28"/>
      <c r="R55" s="28"/>
      <c r="S55" s="28"/>
      <c r="T55" s="28"/>
      <c r="U55" s="28"/>
      <c r="V55" s="28"/>
      <c r="W55" s="28"/>
      <c r="X55" s="28"/>
      <c r="Y55" s="28"/>
      <c r="Z55" s="28"/>
      <c r="AA55" s="28"/>
    </row>
    <row r="56" spans="10:27">
      <c r="J56" s="28"/>
      <c r="K56" s="28"/>
      <c r="L56" s="29"/>
      <c r="M56" s="29"/>
      <c r="N56" s="29"/>
      <c r="O56" s="28"/>
      <c r="P56" s="28"/>
      <c r="Q56" s="28"/>
      <c r="R56" s="28"/>
      <c r="S56" s="28"/>
      <c r="T56" s="28"/>
      <c r="U56" s="28"/>
      <c r="V56" s="28"/>
      <c r="W56" s="28"/>
      <c r="X56" s="28"/>
      <c r="Y56" s="28"/>
      <c r="Z56" s="28"/>
      <c r="AA56" s="28"/>
    </row>
    <row r="57" spans="10:27">
      <c r="J57" s="28"/>
      <c r="K57" s="28"/>
      <c r="L57" s="28"/>
      <c r="M57" s="28"/>
      <c r="N57" s="28"/>
      <c r="O57" s="28"/>
      <c r="P57" s="28"/>
      <c r="Q57" s="28"/>
      <c r="R57" s="28"/>
      <c r="S57" s="28"/>
      <c r="T57" s="28"/>
      <c r="U57" s="28"/>
      <c r="V57" s="28"/>
      <c r="W57" s="28"/>
      <c r="X57" s="28"/>
      <c r="Y57" s="28"/>
      <c r="Z57" s="28"/>
      <c r="AA57" s="28"/>
    </row>
    <row r="58" spans="10:27">
      <c r="J58" s="31"/>
      <c r="K58" s="31"/>
      <c r="L58" s="30"/>
      <c r="M58" s="30"/>
      <c r="N58" s="30"/>
      <c r="O58" s="28"/>
      <c r="P58" s="28"/>
      <c r="Q58" s="28"/>
      <c r="R58" s="28"/>
      <c r="S58" s="28"/>
      <c r="T58" s="28"/>
      <c r="U58" s="28"/>
      <c r="V58" s="28"/>
      <c r="W58" s="28"/>
      <c r="X58" s="28"/>
      <c r="Y58" s="28"/>
      <c r="Z58" s="28"/>
      <c r="AA58" s="28"/>
    </row>
    <row r="59" spans="10:27">
      <c r="J59" s="28"/>
      <c r="K59" s="28"/>
      <c r="L59" s="29"/>
      <c r="M59" s="29"/>
      <c r="N59" s="29"/>
      <c r="O59" s="28"/>
      <c r="P59" s="28"/>
      <c r="Q59" s="28"/>
      <c r="R59" s="28"/>
      <c r="S59" s="28"/>
      <c r="T59" s="28"/>
      <c r="U59" s="28"/>
      <c r="V59" s="28"/>
      <c r="W59" s="28"/>
      <c r="X59" s="28"/>
      <c r="Y59" s="28"/>
      <c r="Z59" s="28"/>
      <c r="AA59" s="28"/>
    </row>
    <row r="60" spans="10:27">
      <c r="J60" s="28"/>
      <c r="K60" s="28"/>
      <c r="L60" s="29"/>
      <c r="M60" s="29"/>
      <c r="N60" s="29"/>
      <c r="O60" s="28"/>
      <c r="P60" s="28"/>
      <c r="Q60" s="28"/>
      <c r="R60" s="28"/>
      <c r="S60" s="28"/>
      <c r="T60" s="28"/>
      <c r="U60" s="28"/>
      <c r="V60" s="28"/>
      <c r="W60" s="28"/>
      <c r="X60" s="28"/>
      <c r="Y60" s="28"/>
      <c r="Z60" s="28"/>
      <c r="AA60" s="28"/>
    </row>
    <row r="61" spans="10:27">
      <c r="J61" s="28"/>
      <c r="K61" s="28"/>
      <c r="L61" s="29"/>
      <c r="M61" s="29"/>
      <c r="N61" s="29"/>
      <c r="O61" s="28"/>
      <c r="P61" s="28"/>
      <c r="Q61" s="28"/>
      <c r="R61" s="28"/>
      <c r="S61" s="28"/>
      <c r="T61" s="28"/>
      <c r="U61" s="28"/>
      <c r="V61" s="28"/>
      <c r="W61" s="28"/>
      <c r="X61" s="28"/>
      <c r="Y61" s="28"/>
      <c r="Z61" s="28"/>
      <c r="AA61" s="28"/>
    </row>
    <row r="62" spans="10:27">
      <c r="J62" s="28"/>
      <c r="K62" s="28"/>
      <c r="L62" s="29"/>
      <c r="M62" s="29"/>
      <c r="N62" s="29"/>
      <c r="O62" s="28"/>
      <c r="P62" s="28"/>
      <c r="Q62" s="28"/>
      <c r="R62" s="28"/>
      <c r="S62" s="28"/>
      <c r="T62" s="28"/>
      <c r="U62" s="28"/>
      <c r="V62" s="28"/>
      <c r="W62" s="28"/>
      <c r="X62" s="28"/>
      <c r="Y62" s="28"/>
      <c r="Z62" s="28"/>
      <c r="AA62" s="28"/>
    </row>
    <row r="63" spans="10:27">
      <c r="J63" s="28"/>
      <c r="K63" s="28"/>
      <c r="L63" s="29"/>
      <c r="M63" s="29"/>
      <c r="N63" s="29"/>
      <c r="O63" s="28"/>
      <c r="P63" s="28"/>
      <c r="Q63" s="28"/>
      <c r="R63" s="28"/>
      <c r="S63" s="28"/>
      <c r="T63" s="28"/>
      <c r="U63" s="28"/>
      <c r="V63" s="28"/>
      <c r="W63" s="28"/>
      <c r="X63" s="28"/>
      <c r="Y63" s="28"/>
      <c r="Z63" s="28"/>
      <c r="AA63" s="28"/>
    </row>
    <row r="64" spans="10:27">
      <c r="J64" s="28"/>
      <c r="K64" s="28"/>
      <c r="L64" s="29"/>
      <c r="M64" s="29"/>
      <c r="N64" s="29"/>
      <c r="O64" s="28"/>
      <c r="P64" s="28"/>
      <c r="Q64" s="28"/>
      <c r="R64" s="28"/>
      <c r="S64" s="28"/>
      <c r="T64" s="28"/>
      <c r="U64" s="28"/>
      <c r="V64" s="28"/>
      <c r="W64" s="28"/>
      <c r="X64" s="28"/>
      <c r="Y64" s="28"/>
      <c r="Z64" s="28"/>
      <c r="AA64" s="28"/>
    </row>
    <row r="65" spans="10:27">
      <c r="J65" s="28"/>
      <c r="K65" s="28"/>
      <c r="L65" s="29"/>
      <c r="M65" s="29"/>
      <c r="N65" s="29"/>
      <c r="O65" s="28"/>
      <c r="P65" s="28"/>
      <c r="Q65" s="28"/>
      <c r="R65" s="28"/>
      <c r="S65" s="28"/>
      <c r="T65" s="28"/>
      <c r="U65" s="28"/>
      <c r="V65" s="28"/>
      <c r="W65" s="28"/>
      <c r="X65" s="28"/>
      <c r="Y65" s="28"/>
      <c r="Z65" s="28"/>
      <c r="AA65" s="28"/>
    </row>
    <row r="66" spans="10:27">
      <c r="J66" s="28"/>
      <c r="K66" s="28"/>
      <c r="L66" s="29"/>
      <c r="M66" s="29"/>
      <c r="N66" s="29"/>
      <c r="O66" s="28"/>
      <c r="P66" s="28"/>
      <c r="Q66" s="28"/>
      <c r="R66" s="28"/>
      <c r="S66" s="28"/>
      <c r="T66" s="28"/>
      <c r="U66" s="28"/>
      <c r="V66" s="28"/>
      <c r="W66" s="28"/>
      <c r="X66" s="28"/>
      <c r="Y66" s="28"/>
      <c r="Z66" s="28"/>
      <c r="AA66" s="28"/>
    </row>
    <row r="67" spans="10:27">
      <c r="J67" s="28"/>
      <c r="K67" s="28"/>
      <c r="L67" s="29"/>
      <c r="M67" s="29"/>
      <c r="N67" s="29"/>
      <c r="O67" s="28"/>
      <c r="P67" s="28"/>
      <c r="Q67" s="28"/>
      <c r="R67" s="28"/>
      <c r="S67" s="28"/>
      <c r="T67" s="28"/>
      <c r="U67" s="28"/>
      <c r="V67" s="28"/>
      <c r="W67" s="28"/>
      <c r="X67" s="28"/>
      <c r="Y67" s="28"/>
      <c r="Z67" s="28"/>
      <c r="AA67" s="28"/>
    </row>
    <row r="68" spans="10:27">
      <c r="J68" s="28"/>
      <c r="K68" s="28"/>
      <c r="L68" s="29"/>
      <c r="M68" s="29"/>
      <c r="N68" s="29"/>
      <c r="O68" s="28"/>
      <c r="P68" s="28"/>
      <c r="Q68" s="28"/>
      <c r="R68" s="28"/>
      <c r="S68" s="28"/>
      <c r="T68" s="28"/>
      <c r="U68" s="28"/>
      <c r="V68" s="28"/>
      <c r="W68" s="28"/>
      <c r="X68" s="28"/>
      <c r="Y68" s="28"/>
      <c r="Z68" s="28"/>
      <c r="AA68" s="28"/>
    </row>
    <row r="69" spans="10:27">
      <c r="J69" s="28"/>
      <c r="K69" s="28"/>
      <c r="L69" s="29"/>
      <c r="M69" s="29"/>
      <c r="N69" s="29"/>
      <c r="O69" s="28"/>
      <c r="P69" s="28"/>
      <c r="Q69" s="28"/>
      <c r="R69" s="28"/>
      <c r="S69" s="28"/>
      <c r="T69" s="28"/>
      <c r="U69" s="28"/>
      <c r="V69" s="28"/>
      <c r="W69" s="28"/>
      <c r="X69" s="28"/>
      <c r="Y69" s="28"/>
      <c r="Z69" s="28"/>
      <c r="AA69" s="28"/>
    </row>
    <row r="70" spans="10:27">
      <c r="J70" s="28"/>
      <c r="K70" s="28"/>
      <c r="L70" s="29"/>
      <c r="M70" s="29"/>
      <c r="N70" s="29"/>
      <c r="O70" s="28"/>
      <c r="P70" s="28"/>
      <c r="Q70" s="28"/>
      <c r="R70" s="28"/>
      <c r="S70" s="28"/>
      <c r="T70" s="28"/>
      <c r="U70" s="28"/>
      <c r="V70" s="28"/>
      <c r="W70" s="28"/>
      <c r="X70" s="28"/>
      <c r="Y70" s="28"/>
      <c r="Z70" s="28"/>
      <c r="AA70" s="28"/>
    </row>
    <row r="71" spans="10:27">
      <c r="J71" s="28"/>
      <c r="K71" s="28"/>
      <c r="L71" s="28"/>
      <c r="M71" s="28"/>
      <c r="N71" s="28"/>
      <c r="O71" s="28"/>
      <c r="P71" s="28"/>
      <c r="Q71" s="28"/>
      <c r="R71" s="28"/>
      <c r="S71" s="28"/>
      <c r="T71" s="28"/>
      <c r="U71" s="28"/>
      <c r="V71" s="28"/>
      <c r="W71" s="28"/>
      <c r="X71" s="28"/>
      <c r="Y71" s="28"/>
      <c r="Z71" s="28"/>
      <c r="AA71" s="28"/>
    </row>
    <row r="72" spans="10:27">
      <c r="J72" s="28"/>
      <c r="K72" s="28"/>
      <c r="L72" s="28"/>
      <c r="M72" s="28"/>
      <c r="N72" s="28"/>
      <c r="O72" s="28"/>
      <c r="P72" s="28"/>
      <c r="Q72" s="28"/>
      <c r="R72" s="28"/>
      <c r="S72" s="28"/>
      <c r="T72" s="28"/>
      <c r="U72" s="28"/>
      <c r="V72" s="28"/>
      <c r="W72" s="28"/>
      <c r="X72" s="28"/>
      <c r="Y72" s="28"/>
      <c r="Z72" s="28"/>
      <c r="AA72" s="28"/>
    </row>
    <row r="73" spans="10:27">
      <c r="J73" s="28"/>
      <c r="K73" s="28"/>
      <c r="L73" s="28"/>
      <c r="M73" s="28"/>
      <c r="N73" s="28"/>
      <c r="O73" s="28"/>
      <c r="P73" s="28"/>
      <c r="Q73" s="28"/>
      <c r="R73" s="28"/>
      <c r="S73" s="28"/>
      <c r="T73" s="28"/>
      <c r="U73" s="28"/>
      <c r="V73" s="28"/>
      <c r="W73" s="28"/>
      <c r="X73" s="28"/>
      <c r="Y73" s="28"/>
      <c r="Z73" s="28"/>
      <c r="AA73" s="28"/>
    </row>
    <row r="74" spans="10:27">
      <c r="J74" s="28"/>
      <c r="K74" s="28"/>
      <c r="L74" s="28"/>
      <c r="M74" s="28"/>
      <c r="N74" s="28"/>
      <c r="O74" s="28"/>
      <c r="P74" s="28"/>
      <c r="Q74" s="28"/>
      <c r="R74" s="28"/>
      <c r="S74" s="28"/>
      <c r="T74" s="28"/>
      <c r="U74" s="28"/>
      <c r="V74" s="28"/>
      <c r="W74" s="28"/>
      <c r="X74" s="28"/>
      <c r="Y74" s="28"/>
      <c r="Z74" s="28"/>
      <c r="AA74" s="28"/>
    </row>
    <row r="75" spans="10:27">
      <c r="J75" s="28"/>
      <c r="K75" s="28"/>
      <c r="L75" s="28"/>
      <c r="M75" s="28"/>
      <c r="N75" s="28"/>
      <c r="O75" s="28"/>
      <c r="P75" s="28"/>
      <c r="Q75" s="28"/>
      <c r="R75" s="28"/>
      <c r="S75" s="28"/>
      <c r="T75" s="28"/>
      <c r="U75" s="28"/>
      <c r="V75" s="28"/>
      <c r="W75" s="28"/>
      <c r="X75" s="28"/>
      <c r="Y75" s="28"/>
      <c r="Z75" s="28"/>
      <c r="AA75" s="28"/>
    </row>
    <row r="76" spans="10:27">
      <c r="J76" s="28"/>
      <c r="K76" s="28"/>
      <c r="L76" s="28"/>
      <c r="M76" s="28"/>
      <c r="N76" s="28"/>
      <c r="O76" s="28"/>
      <c r="P76" s="28"/>
      <c r="Q76" s="28"/>
      <c r="R76" s="28"/>
      <c r="S76" s="28"/>
      <c r="T76" s="28"/>
      <c r="U76" s="28"/>
      <c r="V76" s="28"/>
      <c r="W76" s="28"/>
      <c r="X76" s="28"/>
      <c r="Y76" s="28"/>
      <c r="Z76" s="28"/>
      <c r="AA76" s="28"/>
    </row>
    <row r="77" spans="10:27">
      <c r="J77" s="28"/>
      <c r="K77" s="28"/>
      <c r="L77" s="28"/>
      <c r="M77" s="28"/>
      <c r="N77" s="28"/>
      <c r="O77" s="28"/>
      <c r="P77" s="28"/>
      <c r="Q77" s="28"/>
      <c r="R77" s="28"/>
      <c r="S77" s="28"/>
      <c r="T77" s="28"/>
      <c r="U77" s="28"/>
      <c r="V77" s="28"/>
      <c r="W77" s="28"/>
      <c r="X77" s="28"/>
      <c r="Y77" s="28"/>
      <c r="Z77" s="28"/>
      <c r="AA77" s="28"/>
    </row>
    <row r="78" spans="10:27">
      <c r="J78" s="28"/>
      <c r="K78" s="28"/>
      <c r="L78" s="28"/>
      <c r="M78" s="28"/>
      <c r="N78" s="28"/>
      <c r="O78" s="28"/>
      <c r="P78" s="28"/>
      <c r="Q78" s="28"/>
      <c r="R78" s="28"/>
      <c r="S78" s="28"/>
      <c r="T78" s="28"/>
      <c r="U78" s="28"/>
      <c r="V78" s="28"/>
      <c r="W78" s="28"/>
      <c r="X78" s="28"/>
      <c r="Y78" s="28"/>
      <c r="Z78" s="28"/>
      <c r="AA78" s="28"/>
    </row>
    <row r="79" spans="10:27">
      <c r="J79" s="28"/>
      <c r="K79" s="28"/>
      <c r="L79" s="28"/>
      <c r="M79" s="28"/>
      <c r="N79" s="28"/>
      <c r="O79" s="28"/>
      <c r="P79" s="28"/>
      <c r="Q79" s="28"/>
      <c r="R79" s="28"/>
      <c r="S79" s="28"/>
      <c r="T79" s="28"/>
      <c r="U79" s="28"/>
      <c r="V79" s="28"/>
      <c r="W79" s="28"/>
      <c r="X79" s="28"/>
      <c r="Y79" s="28"/>
      <c r="Z79" s="28"/>
      <c r="AA79" s="28"/>
    </row>
    <row r="80" spans="10:27">
      <c r="J80" s="28"/>
      <c r="K80" s="28"/>
      <c r="L80" s="28"/>
      <c r="M80" s="28"/>
      <c r="N80" s="28"/>
      <c r="O80" s="28"/>
      <c r="P80" s="28"/>
      <c r="Q80" s="28"/>
      <c r="R80" s="28"/>
      <c r="S80" s="28"/>
      <c r="T80" s="28"/>
      <c r="U80" s="28"/>
      <c r="V80" s="28"/>
      <c r="W80" s="28"/>
      <c r="X80" s="28"/>
      <c r="Y80" s="28"/>
      <c r="Z80" s="28"/>
      <c r="AA80" s="28"/>
    </row>
    <row r="81" spans="10:27">
      <c r="J81" s="28"/>
      <c r="K81" s="28"/>
      <c r="L81" s="28"/>
      <c r="M81" s="28"/>
      <c r="N81" s="28"/>
      <c r="O81" s="28"/>
      <c r="P81" s="28"/>
      <c r="Q81" s="28"/>
      <c r="R81" s="28"/>
      <c r="S81" s="28"/>
      <c r="T81" s="28"/>
      <c r="U81" s="28"/>
      <c r="V81" s="28"/>
      <c r="W81" s="28"/>
      <c r="X81" s="28"/>
      <c r="Y81" s="28"/>
      <c r="Z81" s="28"/>
      <c r="AA81" s="28"/>
    </row>
    <row r="82" spans="10:27">
      <c r="J82" s="28"/>
      <c r="K82" s="28"/>
      <c r="L82" s="28"/>
      <c r="M82" s="28"/>
      <c r="N82" s="28"/>
      <c r="O82" s="28"/>
      <c r="P82" s="28"/>
      <c r="Q82" s="28"/>
      <c r="R82" s="28"/>
      <c r="S82" s="28"/>
      <c r="T82" s="28"/>
      <c r="U82" s="28"/>
      <c r="V82" s="28"/>
      <c r="W82" s="28"/>
      <c r="X82" s="28"/>
      <c r="Y82" s="28"/>
      <c r="Z82" s="28"/>
      <c r="AA82" s="2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C2:Z82"/>
  <sheetViews>
    <sheetView workbookViewId="0">
      <selection activeCell="D1" sqref="D1"/>
    </sheetView>
  </sheetViews>
  <sheetFormatPr defaultColWidth="8.85546875" defaultRowHeight="12.75"/>
  <cols>
    <col min="1" max="2" width="8.85546875" style="11"/>
    <col min="3" max="3" width="12.140625" style="11" customWidth="1"/>
    <col min="4" max="4" width="22.7109375" style="11" customWidth="1"/>
    <col min="5" max="5" width="8.85546875" style="11"/>
    <col min="6" max="6" width="14" style="11" bestFit="1" customWidth="1"/>
    <col min="7" max="9" width="8.85546875" style="11"/>
    <col min="10" max="10" width="11" style="11" customWidth="1"/>
    <col min="11" max="11" width="8.85546875" style="11"/>
    <col min="12" max="12" width="11.140625" style="11" customWidth="1"/>
    <col min="13" max="14" width="8.85546875" style="11"/>
    <col min="15" max="15" width="11.85546875" style="11" customWidth="1"/>
    <col min="16" max="16384" width="8.85546875" style="11"/>
  </cols>
  <sheetData>
    <row r="2" spans="3:10" ht="26.25">
      <c r="C2" s="16">
        <v>8</v>
      </c>
      <c r="D2" s="16" t="s">
        <v>167</v>
      </c>
      <c r="E2" s="15">
        <f>SUM(I10:J27)</f>
        <v>0</v>
      </c>
    </row>
    <row r="4" spans="3:10">
      <c r="C4" s="24" t="s">
        <v>103</v>
      </c>
      <c r="D4" s="24" t="s">
        <v>50</v>
      </c>
      <c r="E4" s="24" t="s">
        <v>12</v>
      </c>
      <c r="F4" s="24"/>
      <c r="G4" s="13"/>
    </row>
    <row r="5" spans="3:10" s="1" customFormat="1" ht="15">
      <c r="C5" s="23" t="s">
        <v>116</v>
      </c>
      <c r="D5" s="12" t="str">
        <f>'Koota System'!J8</f>
        <v>Arudra</v>
      </c>
      <c r="E5" s="12" t="str">
        <f>'Koota System'!I8</f>
        <v>Mithuna</v>
      </c>
      <c r="F5" s="23"/>
      <c r="G5" s="23"/>
    </row>
    <row r="6" spans="3:10" s="1" customFormat="1" ht="15">
      <c r="C6" s="23" t="s">
        <v>117</v>
      </c>
      <c r="D6" s="12" t="str">
        <f>'Koota System'!J9</f>
        <v>Poorvashadha</v>
      </c>
      <c r="E6" s="12" t="str">
        <f>'Koota System'!I9</f>
        <v>Tula</v>
      </c>
      <c r="F6" s="23"/>
      <c r="G6" s="23"/>
    </row>
    <row r="9" spans="3:10">
      <c r="C9" s="24" t="s">
        <v>11</v>
      </c>
      <c r="D9" s="19" t="s">
        <v>50</v>
      </c>
      <c r="E9" s="13" t="s">
        <v>104</v>
      </c>
      <c r="G9" s="13" t="s">
        <v>12</v>
      </c>
      <c r="H9" s="13" t="s">
        <v>168</v>
      </c>
      <c r="I9" s="13" t="s">
        <v>116</v>
      </c>
      <c r="J9" s="13" t="s">
        <v>117</v>
      </c>
    </row>
    <row r="10" spans="3:10">
      <c r="C10" s="17">
        <v>1</v>
      </c>
      <c r="D10" s="20" t="s">
        <v>23</v>
      </c>
      <c r="E10" s="17">
        <v>1</v>
      </c>
      <c r="G10" s="27" t="s">
        <v>125</v>
      </c>
      <c r="H10" s="27" t="s">
        <v>128</v>
      </c>
      <c r="I10" s="27">
        <f>IF(AND($E$5=G10,$E$6=H10),1,0)</f>
        <v>0</v>
      </c>
      <c r="J10" s="27">
        <f>IF(AND($E$6=G10,$E$5=H10),1,0)</f>
        <v>0</v>
      </c>
    </row>
    <row r="11" spans="3:10">
      <c r="C11" s="17">
        <v>2</v>
      </c>
      <c r="D11" s="20" t="s">
        <v>24</v>
      </c>
      <c r="E11" s="17">
        <v>2</v>
      </c>
      <c r="G11" s="27" t="s">
        <v>125</v>
      </c>
      <c r="H11" s="27" t="s">
        <v>131</v>
      </c>
      <c r="I11" s="27">
        <f t="shared" ref="I11:I27" si="0">IF(AND($E$5=G11,$E$6=H11),1,0)</f>
        <v>0</v>
      </c>
      <c r="J11" s="27">
        <f t="shared" ref="J11:J27" si="1">IF(AND($E$6=G11,$E$5=H11),1,0)</f>
        <v>0</v>
      </c>
    </row>
    <row r="12" spans="3:10">
      <c r="C12" s="17">
        <v>3</v>
      </c>
      <c r="D12" s="20" t="s">
        <v>25</v>
      </c>
      <c r="E12" s="17">
        <v>3</v>
      </c>
      <c r="G12" s="27" t="s">
        <v>126</v>
      </c>
      <c r="H12" s="27" t="s">
        <v>91</v>
      </c>
      <c r="I12" s="27">
        <f t="shared" si="0"/>
        <v>0</v>
      </c>
      <c r="J12" s="27">
        <f t="shared" si="1"/>
        <v>0</v>
      </c>
    </row>
    <row r="13" spans="3:10">
      <c r="C13" s="17">
        <v>4</v>
      </c>
      <c r="D13" s="20" t="s">
        <v>26</v>
      </c>
      <c r="E13" s="17">
        <v>4</v>
      </c>
      <c r="G13" s="27" t="s">
        <v>126</v>
      </c>
      <c r="H13" s="27" t="s">
        <v>130</v>
      </c>
      <c r="I13" s="27">
        <f t="shared" si="0"/>
        <v>0</v>
      </c>
      <c r="J13" s="27">
        <f t="shared" si="1"/>
        <v>0</v>
      </c>
    </row>
    <row r="14" spans="3:10">
      <c r="C14" s="17">
        <v>5</v>
      </c>
      <c r="D14" s="20" t="s">
        <v>27</v>
      </c>
      <c r="E14" s="17">
        <v>5</v>
      </c>
      <c r="G14" s="27" t="s">
        <v>127</v>
      </c>
      <c r="H14" s="27" t="s">
        <v>129</v>
      </c>
      <c r="I14" s="27">
        <f t="shared" si="0"/>
        <v>0</v>
      </c>
      <c r="J14" s="27">
        <f t="shared" si="1"/>
        <v>0</v>
      </c>
    </row>
    <row r="15" spans="3:10">
      <c r="C15" s="17">
        <v>6</v>
      </c>
      <c r="D15" s="20" t="s">
        <v>28</v>
      </c>
      <c r="E15" s="17">
        <v>6</v>
      </c>
      <c r="G15" s="27" t="s">
        <v>91</v>
      </c>
      <c r="H15" s="27" t="s">
        <v>131</v>
      </c>
      <c r="I15" s="27">
        <f t="shared" si="0"/>
        <v>0</v>
      </c>
      <c r="J15" s="27">
        <f t="shared" si="1"/>
        <v>0</v>
      </c>
    </row>
    <row r="16" spans="3:10">
      <c r="C16" s="17">
        <v>7</v>
      </c>
      <c r="D16" s="20" t="s">
        <v>29</v>
      </c>
      <c r="E16" s="17">
        <v>7</v>
      </c>
      <c r="G16" s="27" t="s">
        <v>91</v>
      </c>
      <c r="H16" s="27" t="s">
        <v>132</v>
      </c>
      <c r="I16" s="27">
        <f t="shared" si="0"/>
        <v>0</v>
      </c>
      <c r="J16" s="27">
        <f t="shared" si="1"/>
        <v>0</v>
      </c>
    </row>
    <row r="17" spans="3:26">
      <c r="C17" s="17">
        <v>8</v>
      </c>
      <c r="D17" s="20" t="s">
        <v>30</v>
      </c>
      <c r="E17" s="17">
        <v>8</v>
      </c>
      <c r="G17" s="27" t="s">
        <v>128</v>
      </c>
      <c r="H17" s="27" t="s">
        <v>130</v>
      </c>
      <c r="I17" s="27">
        <f t="shared" si="0"/>
        <v>0</v>
      </c>
      <c r="J17" s="27">
        <f t="shared" si="1"/>
        <v>0</v>
      </c>
    </row>
    <row r="18" spans="3:26">
      <c r="C18" s="17">
        <v>9</v>
      </c>
      <c r="D18" s="20" t="s">
        <v>31</v>
      </c>
      <c r="E18" s="17">
        <v>9</v>
      </c>
      <c r="G18" s="27" t="s">
        <v>129</v>
      </c>
      <c r="H18" s="27" t="s">
        <v>135</v>
      </c>
      <c r="I18" s="27">
        <f t="shared" si="0"/>
        <v>0</v>
      </c>
      <c r="J18" s="27">
        <f t="shared" si="1"/>
        <v>0</v>
      </c>
    </row>
    <row r="19" spans="3:26">
      <c r="C19" s="17">
        <v>10</v>
      </c>
      <c r="D19" s="20" t="s">
        <v>32</v>
      </c>
      <c r="E19" s="17">
        <v>10</v>
      </c>
      <c r="G19" s="27" t="s">
        <v>129</v>
      </c>
      <c r="H19" s="27" t="s">
        <v>127</v>
      </c>
      <c r="I19" s="27">
        <f t="shared" si="0"/>
        <v>0</v>
      </c>
      <c r="J19" s="27">
        <f t="shared" si="1"/>
        <v>0</v>
      </c>
    </row>
    <row r="20" spans="3:26">
      <c r="C20" s="17">
        <v>11</v>
      </c>
      <c r="D20" s="20" t="s">
        <v>33</v>
      </c>
      <c r="E20" s="17">
        <v>11</v>
      </c>
      <c r="G20" s="27" t="s">
        <v>130</v>
      </c>
      <c r="H20" s="27" t="s">
        <v>133</v>
      </c>
      <c r="I20" s="27">
        <f t="shared" si="0"/>
        <v>0</v>
      </c>
      <c r="J20" s="27">
        <f t="shared" si="1"/>
        <v>0</v>
      </c>
    </row>
    <row r="21" spans="3:26">
      <c r="C21" s="17">
        <v>12</v>
      </c>
      <c r="D21" s="20" t="s">
        <v>34</v>
      </c>
      <c r="E21" s="17">
        <v>12</v>
      </c>
      <c r="G21" s="27" t="s">
        <v>130</v>
      </c>
      <c r="H21" s="27" t="s">
        <v>129</v>
      </c>
      <c r="I21" s="27">
        <f t="shared" si="0"/>
        <v>0</v>
      </c>
      <c r="J21" s="27">
        <f t="shared" si="1"/>
        <v>0</v>
      </c>
    </row>
    <row r="22" spans="3:26">
      <c r="C22" s="17">
        <v>13</v>
      </c>
      <c r="D22" s="20" t="s">
        <v>35</v>
      </c>
      <c r="E22" s="17">
        <v>13</v>
      </c>
      <c r="G22" s="27" t="s">
        <v>131</v>
      </c>
      <c r="H22" s="27" t="s">
        <v>91</v>
      </c>
      <c r="I22" s="27">
        <f t="shared" si="0"/>
        <v>0</v>
      </c>
      <c r="J22" s="27">
        <f t="shared" si="1"/>
        <v>0</v>
      </c>
      <c r="K22" s="28"/>
      <c r="L22" s="28"/>
      <c r="M22" s="28"/>
      <c r="N22" s="28"/>
      <c r="O22" s="28"/>
      <c r="P22" s="28"/>
      <c r="Q22" s="28"/>
      <c r="R22" s="28"/>
      <c r="S22" s="28"/>
      <c r="T22" s="28"/>
      <c r="U22" s="28"/>
      <c r="V22" s="28"/>
      <c r="W22" s="28"/>
      <c r="X22" s="28"/>
      <c r="Y22" s="28"/>
      <c r="Z22" s="28"/>
    </row>
    <row r="23" spans="3:26">
      <c r="C23" s="17">
        <v>14</v>
      </c>
      <c r="D23" s="20" t="s">
        <v>36</v>
      </c>
      <c r="E23" s="17">
        <v>14</v>
      </c>
      <c r="G23" s="27" t="s">
        <v>132</v>
      </c>
      <c r="H23" s="27" t="s">
        <v>135</v>
      </c>
      <c r="I23" s="27">
        <f t="shared" si="0"/>
        <v>0</v>
      </c>
      <c r="J23" s="27">
        <f t="shared" si="1"/>
        <v>0</v>
      </c>
      <c r="K23" s="30"/>
      <c r="L23" s="30"/>
      <c r="M23" s="30"/>
      <c r="N23" s="28"/>
      <c r="O23" s="28"/>
      <c r="P23" s="28"/>
      <c r="Q23" s="28"/>
      <c r="R23" s="28"/>
      <c r="S23" s="28"/>
      <c r="T23" s="28"/>
      <c r="U23" s="28"/>
      <c r="V23" s="31"/>
      <c r="W23" s="31"/>
      <c r="X23" s="28"/>
      <c r="Y23" s="28"/>
      <c r="Z23" s="28"/>
    </row>
    <row r="24" spans="3:26">
      <c r="C24" s="17">
        <v>15</v>
      </c>
      <c r="D24" s="20" t="s">
        <v>37</v>
      </c>
      <c r="E24" s="17">
        <v>15</v>
      </c>
      <c r="G24" s="27" t="s">
        <v>133</v>
      </c>
      <c r="H24" s="27" t="s">
        <v>125</v>
      </c>
      <c r="I24" s="27">
        <f t="shared" si="0"/>
        <v>0</v>
      </c>
      <c r="J24" s="27">
        <f t="shared" si="1"/>
        <v>0</v>
      </c>
      <c r="K24" s="29"/>
      <c r="L24" s="29"/>
      <c r="M24" s="29"/>
      <c r="N24" s="28"/>
      <c r="O24" s="28"/>
      <c r="P24" s="28"/>
      <c r="Q24" s="28"/>
      <c r="R24" s="28"/>
      <c r="S24" s="28"/>
      <c r="T24" s="28"/>
      <c r="U24" s="28"/>
      <c r="V24" s="28"/>
      <c r="W24" s="28"/>
      <c r="X24" s="28"/>
      <c r="Y24" s="28"/>
      <c r="Z24" s="28"/>
    </row>
    <row r="25" spans="3:26">
      <c r="C25" s="17">
        <v>16</v>
      </c>
      <c r="D25" s="20" t="s">
        <v>38</v>
      </c>
      <c r="E25" s="17">
        <v>16</v>
      </c>
      <c r="G25" s="27" t="s">
        <v>133</v>
      </c>
      <c r="H25" s="27" t="s">
        <v>134</v>
      </c>
      <c r="I25" s="27">
        <f t="shared" si="0"/>
        <v>0</v>
      </c>
      <c r="J25" s="27">
        <f t="shared" si="1"/>
        <v>0</v>
      </c>
      <c r="K25" s="29"/>
      <c r="L25" s="29"/>
      <c r="M25" s="29"/>
      <c r="N25" s="28"/>
      <c r="O25" s="28"/>
      <c r="P25" s="28"/>
      <c r="Q25" s="28"/>
      <c r="R25" s="28"/>
      <c r="S25" s="28"/>
      <c r="T25" s="28"/>
      <c r="U25" s="28"/>
      <c r="V25" s="28"/>
      <c r="W25" s="28"/>
      <c r="X25" s="28"/>
      <c r="Y25" s="28"/>
      <c r="Z25" s="28"/>
    </row>
    <row r="26" spans="3:26">
      <c r="C26" s="17">
        <v>17</v>
      </c>
      <c r="D26" s="20" t="s">
        <v>39</v>
      </c>
      <c r="E26" s="17">
        <v>17</v>
      </c>
      <c r="G26" s="27" t="s">
        <v>134</v>
      </c>
      <c r="H26" s="27" t="s">
        <v>125</v>
      </c>
      <c r="I26" s="27">
        <f t="shared" si="0"/>
        <v>0</v>
      </c>
      <c r="J26" s="27">
        <f t="shared" si="1"/>
        <v>0</v>
      </c>
      <c r="K26" s="29"/>
      <c r="L26" s="29"/>
      <c r="M26" s="29"/>
      <c r="N26" s="28"/>
      <c r="O26" s="28"/>
      <c r="P26" s="28"/>
      <c r="Q26" s="28"/>
      <c r="R26" s="28"/>
      <c r="S26" s="28"/>
      <c r="T26" s="28"/>
      <c r="U26" s="28"/>
      <c r="V26" s="28"/>
      <c r="W26" s="28"/>
      <c r="X26" s="28"/>
      <c r="Y26" s="28"/>
      <c r="Z26" s="28"/>
    </row>
    <row r="27" spans="3:26">
      <c r="C27" s="17">
        <v>18</v>
      </c>
      <c r="D27" s="20" t="s">
        <v>40</v>
      </c>
      <c r="E27" s="17">
        <v>18</v>
      </c>
      <c r="G27" s="27" t="s">
        <v>135</v>
      </c>
      <c r="H27" s="27" t="s">
        <v>133</v>
      </c>
      <c r="I27" s="27">
        <f t="shared" si="0"/>
        <v>0</v>
      </c>
      <c r="J27" s="27">
        <f t="shared" si="1"/>
        <v>0</v>
      </c>
      <c r="K27" s="29"/>
      <c r="L27" s="29"/>
      <c r="M27" s="29"/>
      <c r="N27" s="28"/>
      <c r="O27" s="28"/>
      <c r="P27" s="28"/>
      <c r="Q27" s="28"/>
      <c r="R27" s="31"/>
      <c r="S27" s="28"/>
      <c r="T27" s="28"/>
      <c r="U27" s="28"/>
      <c r="V27" s="28"/>
      <c r="W27" s="28"/>
      <c r="X27" s="28"/>
      <c r="Y27" s="28"/>
      <c r="Z27" s="28"/>
    </row>
    <row r="28" spans="3:26">
      <c r="C28" s="17">
        <v>19</v>
      </c>
      <c r="D28" s="20" t="s">
        <v>41</v>
      </c>
      <c r="E28" s="17">
        <v>19</v>
      </c>
      <c r="I28" s="28"/>
      <c r="J28" s="28"/>
      <c r="K28" s="29"/>
      <c r="L28" s="29"/>
      <c r="M28" s="29"/>
      <c r="N28" s="28"/>
      <c r="O28" s="28"/>
      <c r="P28" s="28"/>
      <c r="Q28" s="28"/>
      <c r="R28" s="28"/>
      <c r="S28" s="28"/>
      <c r="T28" s="28"/>
      <c r="U28" s="28"/>
      <c r="V28" s="28"/>
      <c r="W28" s="28"/>
      <c r="X28" s="28"/>
      <c r="Y28" s="28"/>
      <c r="Z28" s="28"/>
    </row>
    <row r="29" spans="3:26">
      <c r="C29" s="17">
        <v>20</v>
      </c>
      <c r="D29" s="20" t="s">
        <v>42</v>
      </c>
      <c r="E29" s="17">
        <v>20</v>
      </c>
      <c r="I29" s="28"/>
      <c r="J29" s="28"/>
      <c r="K29" s="29"/>
      <c r="L29" s="29"/>
      <c r="M29" s="29"/>
      <c r="N29" s="29"/>
      <c r="O29" s="28"/>
      <c r="P29" s="29"/>
      <c r="Q29" s="28"/>
      <c r="R29" s="28"/>
      <c r="S29" s="28"/>
      <c r="T29" s="28"/>
      <c r="U29" s="28"/>
      <c r="V29" s="28"/>
      <c r="W29" s="28"/>
      <c r="X29" s="28"/>
      <c r="Y29" s="28"/>
      <c r="Z29" s="28"/>
    </row>
    <row r="30" spans="3:26">
      <c r="C30" s="17">
        <v>21</v>
      </c>
      <c r="D30" s="20" t="s">
        <v>43</v>
      </c>
      <c r="E30" s="17">
        <v>21</v>
      </c>
      <c r="I30" s="28"/>
      <c r="J30" s="28"/>
      <c r="K30" s="29"/>
      <c r="L30" s="29"/>
      <c r="M30" s="29"/>
      <c r="N30" s="29"/>
      <c r="O30" s="29"/>
      <c r="P30" s="29"/>
      <c r="Q30" s="28"/>
      <c r="R30" s="28"/>
      <c r="S30" s="28"/>
      <c r="T30" s="28"/>
      <c r="U30" s="28"/>
      <c r="V30" s="28"/>
      <c r="W30" s="28"/>
      <c r="X30" s="28"/>
      <c r="Y30" s="28"/>
      <c r="Z30" s="28"/>
    </row>
    <row r="31" spans="3:26">
      <c r="C31" s="17">
        <v>22</v>
      </c>
      <c r="D31" s="20" t="s">
        <v>44</v>
      </c>
      <c r="E31" s="17">
        <v>22</v>
      </c>
      <c r="I31" s="28"/>
      <c r="J31" s="28"/>
      <c r="K31" s="29"/>
      <c r="L31" s="29"/>
      <c r="M31" s="29"/>
      <c r="N31" s="29"/>
      <c r="O31" s="29"/>
      <c r="P31" s="29"/>
      <c r="Q31" s="28"/>
      <c r="R31" s="28"/>
      <c r="S31" s="28"/>
      <c r="T31" s="28"/>
      <c r="U31" s="28"/>
      <c r="V31" s="28"/>
      <c r="W31" s="28"/>
      <c r="X31" s="28"/>
      <c r="Y31" s="28"/>
      <c r="Z31" s="28"/>
    </row>
    <row r="32" spans="3:26">
      <c r="C32" s="17">
        <v>23</v>
      </c>
      <c r="D32" s="20" t="s">
        <v>45</v>
      </c>
      <c r="E32" s="17">
        <v>23</v>
      </c>
      <c r="I32" s="28"/>
      <c r="J32" s="28"/>
      <c r="K32" s="29"/>
      <c r="L32" s="29"/>
      <c r="M32" s="29"/>
      <c r="N32" s="28"/>
      <c r="O32" s="29"/>
      <c r="P32" s="28"/>
      <c r="Q32" s="28"/>
      <c r="R32" s="28"/>
      <c r="S32" s="28"/>
      <c r="T32" s="28"/>
      <c r="U32" s="28"/>
      <c r="V32" s="28"/>
      <c r="W32" s="28"/>
      <c r="X32" s="28"/>
      <c r="Y32" s="28"/>
      <c r="Z32" s="28"/>
    </row>
    <row r="33" spans="3:26">
      <c r="C33" s="17">
        <v>24</v>
      </c>
      <c r="D33" s="20" t="s">
        <v>46</v>
      </c>
      <c r="E33" s="17">
        <v>24</v>
      </c>
      <c r="I33" s="28"/>
      <c r="J33" s="28"/>
      <c r="K33" s="29"/>
      <c r="L33" s="29"/>
      <c r="M33" s="29"/>
      <c r="N33" s="28"/>
      <c r="O33" s="28"/>
      <c r="P33" s="28"/>
      <c r="Q33" s="28"/>
      <c r="R33" s="28"/>
      <c r="S33" s="28"/>
      <c r="T33" s="28"/>
      <c r="U33" s="28"/>
      <c r="V33" s="28"/>
      <c r="W33" s="28"/>
      <c r="X33" s="28"/>
      <c r="Y33" s="28"/>
      <c r="Z33" s="28"/>
    </row>
    <row r="34" spans="3:26">
      <c r="C34" s="17">
        <v>25</v>
      </c>
      <c r="D34" s="20" t="s">
        <v>47</v>
      </c>
      <c r="E34" s="17">
        <v>25</v>
      </c>
      <c r="I34" s="28"/>
      <c r="J34" s="28"/>
      <c r="K34" s="29"/>
      <c r="L34" s="29"/>
      <c r="M34" s="29"/>
      <c r="N34" s="28"/>
      <c r="O34" s="28"/>
      <c r="P34" s="28"/>
      <c r="Q34" s="28"/>
      <c r="R34" s="28"/>
      <c r="S34" s="28"/>
      <c r="T34" s="28"/>
      <c r="U34" s="28"/>
      <c r="V34" s="28"/>
      <c r="W34" s="28"/>
      <c r="X34" s="28"/>
      <c r="Y34" s="28"/>
      <c r="Z34" s="28"/>
    </row>
    <row r="35" spans="3:26">
      <c r="C35" s="17">
        <v>26</v>
      </c>
      <c r="D35" s="20" t="s">
        <v>48</v>
      </c>
      <c r="E35" s="17">
        <v>26</v>
      </c>
      <c r="I35" s="28"/>
      <c r="J35" s="28"/>
      <c r="K35" s="29"/>
      <c r="L35" s="29"/>
      <c r="M35" s="29"/>
      <c r="N35" s="28"/>
      <c r="O35" s="28"/>
      <c r="P35" s="28"/>
      <c r="Q35" s="28"/>
      <c r="R35" s="28"/>
      <c r="S35" s="28"/>
      <c r="T35" s="28"/>
      <c r="U35" s="28"/>
      <c r="V35" s="28"/>
      <c r="W35" s="28"/>
      <c r="X35" s="28"/>
      <c r="Y35" s="28"/>
      <c r="Z35" s="28"/>
    </row>
    <row r="36" spans="3:26">
      <c r="C36" s="17">
        <v>27</v>
      </c>
      <c r="D36" s="20" t="s">
        <v>49</v>
      </c>
      <c r="E36" s="17">
        <v>27</v>
      </c>
      <c r="I36" s="28"/>
      <c r="J36" s="28"/>
      <c r="K36" s="29"/>
      <c r="L36" s="29"/>
      <c r="M36" s="29"/>
      <c r="N36" s="28"/>
      <c r="O36" s="28"/>
      <c r="P36" s="28"/>
      <c r="Q36" s="28"/>
      <c r="R36" s="28"/>
      <c r="S36" s="28"/>
      <c r="T36" s="28"/>
      <c r="U36" s="28"/>
      <c r="V36" s="28"/>
      <c r="W36" s="28"/>
      <c r="X36" s="28"/>
      <c r="Y36" s="28"/>
      <c r="Z36" s="28"/>
    </row>
    <row r="37" spans="3:26">
      <c r="I37" s="28"/>
      <c r="J37" s="28"/>
      <c r="K37" s="29"/>
      <c r="L37" s="29"/>
      <c r="M37" s="29"/>
      <c r="N37" s="28"/>
      <c r="O37" s="28"/>
      <c r="P37" s="28"/>
      <c r="Q37" s="28"/>
      <c r="R37" s="28"/>
      <c r="S37" s="28"/>
      <c r="T37" s="28"/>
      <c r="U37" s="28"/>
      <c r="V37" s="28"/>
      <c r="W37" s="28"/>
      <c r="X37" s="28"/>
      <c r="Y37" s="28"/>
      <c r="Z37" s="28"/>
    </row>
    <row r="38" spans="3:26">
      <c r="D38" s="11" t="str">
        <f>D14</f>
        <v>Mrigasira</v>
      </c>
      <c r="I38" s="28"/>
      <c r="J38" s="28"/>
      <c r="K38" s="29"/>
      <c r="L38" s="29"/>
      <c r="M38" s="29"/>
      <c r="N38" s="28"/>
      <c r="O38" s="28"/>
      <c r="P38" s="28"/>
      <c r="Q38" s="28"/>
      <c r="R38" s="28"/>
      <c r="S38" s="28"/>
      <c r="T38" s="28"/>
      <c r="U38" s="28"/>
      <c r="V38" s="28"/>
      <c r="W38" s="28"/>
      <c r="X38" s="28"/>
      <c r="Y38" s="28"/>
      <c r="Z38" s="28"/>
    </row>
    <row r="39" spans="3:26">
      <c r="D39" s="11" t="str">
        <f>D38</f>
        <v>Mrigasira</v>
      </c>
      <c r="I39" s="28"/>
      <c r="J39" s="28"/>
      <c r="K39" s="29"/>
      <c r="L39" s="29"/>
      <c r="M39" s="29"/>
      <c r="N39" s="28"/>
      <c r="O39" s="28"/>
      <c r="P39" s="28"/>
      <c r="Q39" s="28"/>
      <c r="R39" s="28"/>
      <c r="S39" s="28"/>
      <c r="T39" s="28"/>
      <c r="U39" s="28"/>
      <c r="V39" s="28"/>
      <c r="W39" s="28"/>
      <c r="X39" s="28"/>
      <c r="Y39" s="28"/>
      <c r="Z39" s="28"/>
    </row>
    <row r="40" spans="3:26">
      <c r="D40" s="11" t="str">
        <f>D23</f>
        <v>Chitra</v>
      </c>
      <c r="I40" s="28"/>
      <c r="J40" s="28"/>
      <c r="K40" s="29"/>
      <c r="L40" s="29"/>
      <c r="M40" s="29"/>
      <c r="N40" s="28"/>
      <c r="O40" s="28"/>
      <c r="P40" s="28"/>
      <c r="Q40" s="28"/>
      <c r="R40" s="28"/>
      <c r="S40" s="28"/>
      <c r="T40" s="28"/>
      <c r="U40" s="28"/>
      <c r="V40" s="28"/>
      <c r="W40" s="28"/>
      <c r="X40" s="28"/>
      <c r="Y40" s="28"/>
      <c r="Z40" s="28"/>
    </row>
    <row r="41" spans="3:26">
      <c r="D41" s="11" t="str">
        <f>D40</f>
        <v>Chitra</v>
      </c>
      <c r="I41" s="28"/>
      <c r="J41" s="28"/>
      <c r="K41" s="28"/>
      <c r="L41" s="28"/>
      <c r="M41" s="28"/>
      <c r="N41" s="28"/>
      <c r="O41" s="28"/>
      <c r="P41" s="28"/>
      <c r="Q41" s="28"/>
      <c r="R41" s="28"/>
      <c r="S41" s="28"/>
      <c r="T41" s="28"/>
      <c r="U41" s="28"/>
      <c r="V41" s="28"/>
      <c r="W41" s="28"/>
      <c r="X41" s="28"/>
      <c r="Y41" s="28"/>
      <c r="Z41" s="28"/>
    </row>
    <row r="42" spans="3:26">
      <c r="D42" s="11" t="str">
        <f>D32</f>
        <v>Dhanistha</v>
      </c>
      <c r="I42" s="31"/>
      <c r="J42" s="31"/>
      <c r="K42" s="30"/>
      <c r="L42" s="30"/>
      <c r="M42" s="30"/>
      <c r="N42" s="28"/>
      <c r="O42" s="28"/>
      <c r="P42" s="28"/>
      <c r="Q42" s="28"/>
      <c r="R42" s="28"/>
      <c r="S42" s="28"/>
      <c r="T42" s="28"/>
      <c r="U42" s="28"/>
      <c r="V42" s="28"/>
      <c r="W42" s="28"/>
      <c r="X42" s="28"/>
      <c r="Y42" s="28"/>
      <c r="Z42" s="28"/>
    </row>
    <row r="43" spans="3:26">
      <c r="D43" s="11" t="str">
        <f>D42</f>
        <v>Dhanistha</v>
      </c>
      <c r="I43" s="28"/>
      <c r="J43" s="28"/>
      <c r="K43" s="29"/>
      <c r="L43" s="29"/>
      <c r="M43" s="29"/>
      <c r="N43" s="28"/>
      <c r="O43" s="28"/>
      <c r="P43" s="28"/>
      <c r="Q43" s="28"/>
      <c r="R43" s="28"/>
      <c r="S43" s="28"/>
      <c r="T43" s="28"/>
      <c r="U43" s="28"/>
      <c r="V43" s="28"/>
      <c r="W43" s="28"/>
      <c r="X43" s="28"/>
      <c r="Y43" s="28"/>
      <c r="Z43" s="28"/>
    </row>
    <row r="44" spans="3:26">
      <c r="I44" s="28"/>
      <c r="J44" s="28"/>
      <c r="K44" s="29"/>
      <c r="L44" s="29"/>
      <c r="M44" s="29"/>
      <c r="N44" s="28"/>
      <c r="O44" s="28"/>
      <c r="P44" s="28"/>
      <c r="Q44" s="28"/>
      <c r="R44" s="28"/>
      <c r="S44" s="28"/>
      <c r="T44" s="28"/>
      <c r="U44" s="28"/>
      <c r="V44" s="28"/>
      <c r="W44" s="28"/>
      <c r="X44" s="28"/>
      <c r="Y44" s="28"/>
      <c r="Z44" s="28"/>
    </row>
    <row r="45" spans="3:26">
      <c r="I45" s="28"/>
      <c r="J45" s="28"/>
      <c r="K45" s="29"/>
      <c r="L45" s="29"/>
      <c r="M45" s="29"/>
      <c r="N45" s="28"/>
      <c r="O45" s="28"/>
      <c r="P45" s="28"/>
      <c r="Q45" s="28"/>
      <c r="R45" s="28"/>
      <c r="S45" s="28"/>
      <c r="T45" s="28"/>
      <c r="U45" s="28"/>
      <c r="V45" s="28"/>
      <c r="W45" s="28"/>
      <c r="X45" s="28"/>
      <c r="Y45" s="28"/>
      <c r="Z45" s="28"/>
    </row>
    <row r="46" spans="3:26">
      <c r="I46" s="28"/>
      <c r="J46" s="28"/>
      <c r="K46" s="29"/>
      <c r="L46" s="29"/>
      <c r="M46" s="29"/>
      <c r="N46" s="28"/>
      <c r="O46" s="28"/>
      <c r="P46" s="28"/>
      <c r="Q46" s="28"/>
      <c r="R46" s="28"/>
      <c r="S46" s="28"/>
      <c r="T46" s="28"/>
      <c r="U46" s="28"/>
      <c r="V46" s="28"/>
      <c r="W46" s="28"/>
      <c r="X46" s="28"/>
      <c r="Y46" s="28"/>
      <c r="Z46" s="28"/>
    </row>
    <row r="47" spans="3:26">
      <c r="I47" s="28"/>
      <c r="J47" s="28"/>
      <c r="K47" s="29"/>
      <c r="L47" s="29"/>
      <c r="M47" s="29"/>
      <c r="N47" s="28"/>
      <c r="O47" s="28"/>
      <c r="P47" s="28"/>
      <c r="Q47" s="28"/>
      <c r="R47" s="28"/>
      <c r="S47" s="28"/>
      <c r="T47" s="28"/>
      <c r="U47" s="28"/>
      <c r="V47" s="28"/>
      <c r="W47" s="28"/>
      <c r="X47" s="28"/>
      <c r="Y47" s="28"/>
      <c r="Z47" s="28"/>
    </row>
    <row r="48" spans="3:26">
      <c r="I48" s="28"/>
      <c r="J48" s="28"/>
      <c r="K48" s="29"/>
      <c r="L48" s="29"/>
      <c r="M48" s="29"/>
      <c r="N48" s="28"/>
      <c r="O48" s="28"/>
      <c r="P48" s="28"/>
      <c r="Q48" s="28"/>
      <c r="R48" s="28"/>
      <c r="S48" s="28"/>
      <c r="T48" s="28"/>
      <c r="U48" s="28"/>
      <c r="V48" s="28"/>
      <c r="W48" s="28"/>
      <c r="X48" s="28"/>
      <c r="Y48" s="28"/>
      <c r="Z48" s="28"/>
    </row>
    <row r="49" spans="9:26">
      <c r="I49" s="28"/>
      <c r="J49" s="28"/>
      <c r="K49" s="29"/>
      <c r="L49" s="29"/>
      <c r="M49" s="29"/>
      <c r="N49" s="28"/>
      <c r="O49" s="28"/>
      <c r="P49" s="28"/>
      <c r="Q49" s="28"/>
      <c r="R49" s="28"/>
      <c r="S49" s="28"/>
      <c r="T49" s="28"/>
      <c r="U49" s="28"/>
      <c r="V49" s="28"/>
      <c r="W49" s="28"/>
      <c r="X49" s="28"/>
      <c r="Y49" s="28"/>
      <c r="Z49" s="28"/>
    </row>
    <row r="50" spans="9:26">
      <c r="I50" s="28"/>
      <c r="J50" s="28"/>
      <c r="K50" s="29"/>
      <c r="L50" s="29"/>
      <c r="M50" s="29"/>
      <c r="N50" s="28"/>
      <c r="O50" s="28"/>
      <c r="P50" s="28"/>
      <c r="Q50" s="28"/>
      <c r="R50" s="28"/>
      <c r="S50" s="28"/>
      <c r="T50" s="28"/>
      <c r="U50" s="28"/>
      <c r="V50" s="28"/>
      <c r="W50" s="28"/>
      <c r="X50" s="28"/>
      <c r="Y50" s="28"/>
      <c r="Z50" s="28"/>
    </row>
    <row r="51" spans="9:26">
      <c r="I51" s="28"/>
      <c r="J51" s="28"/>
      <c r="K51" s="29"/>
      <c r="L51" s="29"/>
      <c r="M51" s="29"/>
      <c r="N51" s="28"/>
      <c r="O51" s="28"/>
      <c r="P51" s="28"/>
      <c r="Q51" s="28"/>
      <c r="R51" s="28"/>
      <c r="S51" s="28"/>
      <c r="T51" s="28"/>
      <c r="U51" s="28"/>
      <c r="V51" s="28"/>
      <c r="W51" s="28"/>
      <c r="X51" s="28"/>
      <c r="Y51" s="28"/>
      <c r="Z51" s="28"/>
    </row>
    <row r="52" spans="9:26">
      <c r="I52" s="28"/>
      <c r="J52" s="28"/>
      <c r="K52" s="29"/>
      <c r="L52" s="29"/>
      <c r="M52" s="29"/>
      <c r="N52" s="28"/>
      <c r="O52" s="28"/>
      <c r="P52" s="28"/>
      <c r="Q52" s="28"/>
      <c r="R52" s="28"/>
      <c r="S52" s="28"/>
      <c r="T52" s="28"/>
      <c r="U52" s="28"/>
      <c r="V52" s="28"/>
      <c r="W52" s="28"/>
      <c r="X52" s="28"/>
      <c r="Y52" s="28"/>
      <c r="Z52" s="28"/>
    </row>
    <row r="53" spans="9:26">
      <c r="I53" s="28"/>
      <c r="J53" s="28"/>
      <c r="K53" s="29"/>
      <c r="L53" s="29"/>
      <c r="M53" s="29"/>
      <c r="N53" s="28"/>
      <c r="O53" s="28"/>
      <c r="P53" s="28"/>
      <c r="Q53" s="28"/>
      <c r="R53" s="28"/>
      <c r="S53" s="28"/>
      <c r="T53" s="28"/>
      <c r="U53" s="28"/>
      <c r="V53" s="28"/>
      <c r="W53" s="28"/>
      <c r="X53" s="28"/>
      <c r="Y53" s="28"/>
      <c r="Z53" s="28"/>
    </row>
    <row r="54" spans="9:26">
      <c r="I54" s="28"/>
      <c r="J54" s="28"/>
      <c r="K54" s="29"/>
      <c r="L54" s="29"/>
      <c r="M54" s="29"/>
      <c r="N54" s="28"/>
      <c r="O54" s="28"/>
      <c r="P54" s="28"/>
      <c r="Q54" s="28"/>
      <c r="R54" s="28"/>
      <c r="S54" s="28"/>
      <c r="T54" s="28"/>
      <c r="U54" s="28"/>
      <c r="V54" s="28"/>
      <c r="W54" s="28"/>
      <c r="X54" s="28"/>
      <c r="Y54" s="28"/>
      <c r="Z54" s="28"/>
    </row>
    <row r="55" spans="9:26">
      <c r="I55" s="28"/>
      <c r="J55" s="28"/>
      <c r="K55" s="29"/>
      <c r="L55" s="29"/>
      <c r="M55" s="29"/>
      <c r="N55" s="28"/>
      <c r="O55" s="28"/>
      <c r="P55" s="28"/>
      <c r="Q55" s="28"/>
      <c r="R55" s="28"/>
      <c r="S55" s="28"/>
      <c r="T55" s="28"/>
      <c r="U55" s="28"/>
      <c r="V55" s="28"/>
      <c r="W55" s="28"/>
      <c r="X55" s="28"/>
      <c r="Y55" s="28"/>
      <c r="Z55" s="28"/>
    </row>
    <row r="56" spans="9:26">
      <c r="I56" s="28"/>
      <c r="J56" s="28"/>
      <c r="K56" s="29"/>
      <c r="L56" s="29"/>
      <c r="M56" s="29"/>
      <c r="N56" s="28"/>
      <c r="O56" s="28"/>
      <c r="P56" s="28"/>
      <c r="Q56" s="28"/>
      <c r="R56" s="28"/>
      <c r="S56" s="28"/>
      <c r="T56" s="28"/>
      <c r="U56" s="28"/>
      <c r="V56" s="28"/>
      <c r="W56" s="28"/>
      <c r="X56" s="28"/>
      <c r="Y56" s="28"/>
      <c r="Z56" s="28"/>
    </row>
    <row r="57" spans="9:26">
      <c r="I57" s="28"/>
      <c r="J57" s="28"/>
      <c r="K57" s="28"/>
      <c r="L57" s="28"/>
      <c r="M57" s="28"/>
      <c r="N57" s="28"/>
      <c r="O57" s="28"/>
      <c r="P57" s="28"/>
      <c r="Q57" s="28"/>
      <c r="R57" s="28"/>
      <c r="S57" s="28"/>
      <c r="T57" s="28"/>
      <c r="U57" s="28"/>
      <c r="V57" s="28"/>
      <c r="W57" s="28"/>
      <c r="X57" s="28"/>
      <c r="Y57" s="28"/>
      <c r="Z57" s="28"/>
    </row>
    <row r="58" spans="9:26">
      <c r="I58" s="31"/>
      <c r="J58" s="31"/>
      <c r="K58" s="30"/>
      <c r="L58" s="30"/>
      <c r="M58" s="30"/>
      <c r="N58" s="28"/>
      <c r="O58" s="28"/>
      <c r="P58" s="28"/>
      <c r="Q58" s="28"/>
      <c r="R58" s="28"/>
      <c r="S58" s="28"/>
      <c r="T58" s="28"/>
      <c r="U58" s="28"/>
      <c r="V58" s="28"/>
      <c r="W58" s="28"/>
      <c r="X58" s="28"/>
      <c r="Y58" s="28"/>
      <c r="Z58" s="28"/>
    </row>
    <row r="59" spans="9:26">
      <c r="I59" s="28"/>
      <c r="J59" s="28"/>
      <c r="K59" s="29"/>
      <c r="L59" s="29"/>
      <c r="M59" s="29"/>
      <c r="N59" s="28"/>
      <c r="O59" s="28"/>
      <c r="P59" s="28"/>
      <c r="Q59" s="28"/>
      <c r="R59" s="28"/>
      <c r="S59" s="28"/>
      <c r="T59" s="28"/>
      <c r="U59" s="28"/>
      <c r="V59" s="28"/>
      <c r="W59" s="28"/>
      <c r="X59" s="28"/>
      <c r="Y59" s="28"/>
      <c r="Z59" s="28"/>
    </row>
    <row r="60" spans="9:26">
      <c r="I60" s="28"/>
      <c r="J60" s="28"/>
      <c r="K60" s="29"/>
      <c r="L60" s="29"/>
      <c r="M60" s="29"/>
      <c r="N60" s="28"/>
      <c r="O60" s="28"/>
      <c r="P60" s="28"/>
      <c r="Q60" s="28"/>
      <c r="R60" s="28"/>
      <c r="S60" s="28"/>
      <c r="T60" s="28"/>
      <c r="U60" s="28"/>
      <c r="V60" s="28"/>
      <c r="W60" s="28"/>
      <c r="X60" s="28"/>
      <c r="Y60" s="28"/>
      <c r="Z60" s="28"/>
    </row>
    <row r="61" spans="9:26">
      <c r="I61" s="28"/>
      <c r="J61" s="28"/>
      <c r="K61" s="29"/>
      <c r="L61" s="29"/>
      <c r="M61" s="29"/>
      <c r="N61" s="28"/>
      <c r="O61" s="28"/>
      <c r="P61" s="28"/>
      <c r="Q61" s="28"/>
      <c r="R61" s="28"/>
      <c r="S61" s="28"/>
      <c r="T61" s="28"/>
      <c r="U61" s="28"/>
      <c r="V61" s="28"/>
      <c r="W61" s="28"/>
      <c r="X61" s="28"/>
      <c r="Y61" s="28"/>
      <c r="Z61" s="28"/>
    </row>
    <row r="62" spans="9:26">
      <c r="I62" s="28"/>
      <c r="J62" s="28"/>
      <c r="K62" s="29"/>
      <c r="L62" s="29"/>
      <c r="M62" s="29"/>
      <c r="N62" s="28"/>
      <c r="O62" s="28"/>
      <c r="P62" s="28"/>
      <c r="Q62" s="28"/>
      <c r="R62" s="28"/>
      <c r="S62" s="28"/>
      <c r="T62" s="28"/>
      <c r="U62" s="28"/>
      <c r="V62" s="28"/>
      <c r="W62" s="28"/>
      <c r="X62" s="28"/>
      <c r="Y62" s="28"/>
      <c r="Z62" s="28"/>
    </row>
    <row r="63" spans="9:26">
      <c r="I63" s="28"/>
      <c r="J63" s="28"/>
      <c r="K63" s="29"/>
      <c r="L63" s="29"/>
      <c r="M63" s="29"/>
      <c r="N63" s="28"/>
      <c r="O63" s="28"/>
      <c r="P63" s="28"/>
      <c r="Q63" s="28"/>
      <c r="R63" s="28"/>
      <c r="S63" s="28"/>
      <c r="T63" s="28"/>
      <c r="U63" s="28"/>
      <c r="V63" s="28"/>
      <c r="W63" s="28"/>
      <c r="X63" s="28"/>
      <c r="Y63" s="28"/>
      <c r="Z63" s="28"/>
    </row>
    <row r="64" spans="9:26">
      <c r="I64" s="28"/>
      <c r="J64" s="28"/>
      <c r="K64" s="29"/>
      <c r="L64" s="29"/>
      <c r="M64" s="29"/>
      <c r="N64" s="28"/>
      <c r="O64" s="28"/>
      <c r="P64" s="28"/>
      <c r="Q64" s="28"/>
      <c r="R64" s="28"/>
      <c r="S64" s="28"/>
      <c r="T64" s="28"/>
      <c r="U64" s="28"/>
      <c r="V64" s="28"/>
      <c r="W64" s="28"/>
      <c r="X64" s="28"/>
      <c r="Y64" s="28"/>
      <c r="Z64" s="28"/>
    </row>
    <row r="65" spans="9:26">
      <c r="I65" s="28"/>
      <c r="J65" s="28"/>
      <c r="K65" s="29"/>
      <c r="L65" s="29"/>
      <c r="M65" s="29"/>
      <c r="N65" s="28"/>
      <c r="O65" s="28"/>
      <c r="P65" s="28"/>
      <c r="Q65" s="28"/>
      <c r="R65" s="28"/>
      <c r="S65" s="28"/>
      <c r="T65" s="28"/>
      <c r="U65" s="28"/>
      <c r="V65" s="28"/>
      <c r="W65" s="28"/>
      <c r="X65" s="28"/>
      <c r="Y65" s="28"/>
      <c r="Z65" s="28"/>
    </row>
    <row r="66" spans="9:26">
      <c r="I66" s="28"/>
      <c r="J66" s="28"/>
      <c r="K66" s="29"/>
      <c r="L66" s="29"/>
      <c r="M66" s="29"/>
      <c r="N66" s="28"/>
      <c r="O66" s="28"/>
      <c r="P66" s="28"/>
      <c r="Q66" s="28"/>
      <c r="R66" s="28"/>
      <c r="S66" s="28"/>
      <c r="T66" s="28"/>
      <c r="U66" s="28"/>
      <c r="V66" s="28"/>
      <c r="W66" s="28"/>
      <c r="X66" s="28"/>
      <c r="Y66" s="28"/>
      <c r="Z66" s="28"/>
    </row>
    <row r="67" spans="9:26">
      <c r="I67" s="28"/>
      <c r="J67" s="28"/>
      <c r="K67" s="29"/>
      <c r="L67" s="29"/>
      <c r="M67" s="29"/>
      <c r="N67" s="28"/>
      <c r="O67" s="28"/>
      <c r="P67" s="28"/>
      <c r="Q67" s="28"/>
      <c r="R67" s="28"/>
      <c r="S67" s="28"/>
      <c r="T67" s="28"/>
      <c r="U67" s="28"/>
      <c r="V67" s="28"/>
      <c r="W67" s="28"/>
      <c r="X67" s="28"/>
      <c r="Y67" s="28"/>
      <c r="Z67" s="28"/>
    </row>
    <row r="68" spans="9:26">
      <c r="I68" s="28"/>
      <c r="J68" s="28"/>
      <c r="K68" s="29"/>
      <c r="L68" s="29"/>
      <c r="M68" s="29"/>
      <c r="N68" s="28"/>
      <c r="O68" s="28"/>
      <c r="P68" s="28"/>
      <c r="Q68" s="28"/>
      <c r="R68" s="28"/>
      <c r="S68" s="28"/>
      <c r="T68" s="28"/>
      <c r="U68" s="28"/>
      <c r="V68" s="28"/>
      <c r="W68" s="28"/>
      <c r="X68" s="28"/>
      <c r="Y68" s="28"/>
      <c r="Z68" s="28"/>
    </row>
    <row r="69" spans="9:26">
      <c r="I69" s="28"/>
      <c r="J69" s="28"/>
      <c r="K69" s="29"/>
      <c r="L69" s="29"/>
      <c r="M69" s="29"/>
      <c r="N69" s="28"/>
      <c r="O69" s="28"/>
      <c r="P69" s="28"/>
      <c r="Q69" s="28"/>
      <c r="R69" s="28"/>
      <c r="S69" s="28"/>
      <c r="T69" s="28"/>
      <c r="U69" s="28"/>
      <c r="V69" s="28"/>
      <c r="W69" s="28"/>
      <c r="X69" s="28"/>
      <c r="Y69" s="28"/>
      <c r="Z69" s="28"/>
    </row>
    <row r="70" spans="9:26">
      <c r="I70" s="28"/>
      <c r="J70" s="28"/>
      <c r="K70" s="29"/>
      <c r="L70" s="29"/>
      <c r="M70" s="29"/>
      <c r="N70" s="28"/>
      <c r="O70" s="28"/>
      <c r="P70" s="28"/>
      <c r="Q70" s="28"/>
      <c r="R70" s="28"/>
      <c r="S70" s="28"/>
      <c r="T70" s="28"/>
      <c r="U70" s="28"/>
      <c r="V70" s="28"/>
      <c r="W70" s="28"/>
      <c r="X70" s="28"/>
      <c r="Y70" s="28"/>
      <c r="Z70" s="28"/>
    </row>
    <row r="71" spans="9:26">
      <c r="I71" s="28"/>
      <c r="J71" s="28"/>
      <c r="K71" s="28"/>
      <c r="L71" s="28"/>
      <c r="M71" s="28"/>
      <c r="N71" s="28"/>
      <c r="O71" s="28"/>
      <c r="P71" s="28"/>
      <c r="Q71" s="28"/>
      <c r="R71" s="28"/>
      <c r="S71" s="28"/>
      <c r="T71" s="28"/>
      <c r="U71" s="28"/>
      <c r="V71" s="28"/>
      <c r="W71" s="28"/>
      <c r="X71" s="28"/>
      <c r="Y71" s="28"/>
      <c r="Z71" s="28"/>
    </row>
    <row r="72" spans="9:26">
      <c r="I72" s="28"/>
      <c r="J72" s="28"/>
      <c r="K72" s="28"/>
      <c r="L72" s="28"/>
      <c r="M72" s="28"/>
      <c r="N72" s="28"/>
      <c r="O72" s="28"/>
      <c r="P72" s="28"/>
      <c r="Q72" s="28"/>
      <c r="R72" s="28"/>
      <c r="S72" s="28"/>
      <c r="T72" s="28"/>
      <c r="U72" s="28"/>
      <c r="V72" s="28"/>
      <c r="W72" s="28"/>
      <c r="X72" s="28"/>
      <c r="Y72" s="28"/>
      <c r="Z72" s="28"/>
    </row>
    <row r="73" spans="9:26">
      <c r="I73" s="28"/>
      <c r="J73" s="28"/>
      <c r="K73" s="28"/>
      <c r="L73" s="28"/>
      <c r="M73" s="28"/>
      <c r="N73" s="28"/>
      <c r="O73" s="28"/>
      <c r="P73" s="28"/>
      <c r="Q73" s="28"/>
      <c r="R73" s="28"/>
      <c r="S73" s="28"/>
      <c r="T73" s="28"/>
      <c r="U73" s="28"/>
      <c r="V73" s="28"/>
      <c r="W73" s="28"/>
      <c r="X73" s="28"/>
      <c r="Y73" s="28"/>
      <c r="Z73" s="28"/>
    </row>
    <row r="74" spans="9:26">
      <c r="I74" s="28"/>
      <c r="J74" s="28"/>
      <c r="K74" s="28"/>
      <c r="L74" s="28"/>
      <c r="M74" s="28"/>
      <c r="N74" s="28"/>
      <c r="O74" s="28"/>
      <c r="P74" s="28"/>
      <c r="Q74" s="28"/>
      <c r="R74" s="28"/>
      <c r="S74" s="28"/>
      <c r="T74" s="28"/>
      <c r="U74" s="28"/>
      <c r="V74" s="28"/>
      <c r="W74" s="28"/>
      <c r="X74" s="28"/>
      <c r="Y74" s="28"/>
      <c r="Z74" s="28"/>
    </row>
    <row r="75" spans="9:26">
      <c r="I75" s="28"/>
      <c r="J75" s="28"/>
      <c r="K75" s="28"/>
      <c r="L75" s="28"/>
      <c r="M75" s="28"/>
      <c r="N75" s="28"/>
      <c r="O75" s="28"/>
      <c r="P75" s="28"/>
      <c r="Q75" s="28"/>
      <c r="R75" s="28"/>
      <c r="S75" s="28"/>
      <c r="T75" s="28"/>
      <c r="U75" s="28"/>
      <c r="V75" s="28"/>
      <c r="W75" s="28"/>
      <c r="X75" s="28"/>
      <c r="Y75" s="28"/>
      <c r="Z75" s="28"/>
    </row>
    <row r="76" spans="9:26">
      <c r="I76" s="28"/>
      <c r="J76" s="28"/>
      <c r="K76" s="28"/>
      <c r="L76" s="28"/>
      <c r="M76" s="28"/>
      <c r="N76" s="28"/>
      <c r="O76" s="28"/>
      <c r="P76" s="28"/>
      <c r="Q76" s="28"/>
      <c r="R76" s="28"/>
      <c r="S76" s="28"/>
      <c r="T76" s="28"/>
      <c r="U76" s="28"/>
      <c r="V76" s="28"/>
      <c r="W76" s="28"/>
      <c r="X76" s="28"/>
      <c r="Y76" s="28"/>
      <c r="Z76" s="28"/>
    </row>
    <row r="77" spans="9:26">
      <c r="I77" s="28"/>
      <c r="J77" s="28"/>
      <c r="K77" s="28"/>
      <c r="L77" s="28"/>
      <c r="M77" s="28"/>
      <c r="N77" s="28"/>
      <c r="O77" s="28"/>
      <c r="P77" s="28"/>
      <c r="Q77" s="28"/>
      <c r="R77" s="28"/>
      <c r="S77" s="28"/>
      <c r="T77" s="28"/>
      <c r="U77" s="28"/>
      <c r="V77" s="28"/>
      <c r="W77" s="28"/>
      <c r="X77" s="28"/>
      <c r="Y77" s="28"/>
      <c r="Z77" s="28"/>
    </row>
    <row r="78" spans="9:26">
      <c r="I78" s="28"/>
      <c r="J78" s="28"/>
      <c r="K78" s="28"/>
      <c r="L78" s="28"/>
      <c r="M78" s="28"/>
      <c r="N78" s="28"/>
      <c r="O78" s="28"/>
      <c r="P78" s="28"/>
      <c r="Q78" s="28"/>
      <c r="R78" s="28"/>
      <c r="S78" s="28"/>
      <c r="T78" s="28"/>
      <c r="U78" s="28"/>
      <c r="V78" s="28"/>
      <c r="W78" s="28"/>
      <c r="X78" s="28"/>
      <c r="Y78" s="28"/>
      <c r="Z78" s="28"/>
    </row>
    <row r="79" spans="9:26">
      <c r="I79" s="28"/>
      <c r="J79" s="28"/>
      <c r="K79" s="28"/>
      <c r="L79" s="28"/>
      <c r="M79" s="28"/>
      <c r="N79" s="28"/>
      <c r="O79" s="28"/>
      <c r="P79" s="28"/>
      <c r="Q79" s="28"/>
      <c r="R79" s="28"/>
      <c r="S79" s="28"/>
      <c r="T79" s="28"/>
      <c r="U79" s="28"/>
      <c r="V79" s="28"/>
      <c r="W79" s="28"/>
      <c r="X79" s="28"/>
      <c r="Y79" s="28"/>
      <c r="Z79" s="28"/>
    </row>
    <row r="80" spans="9:26">
      <c r="I80" s="28"/>
      <c r="J80" s="28"/>
      <c r="K80" s="28"/>
      <c r="L80" s="28"/>
      <c r="M80" s="28"/>
      <c r="N80" s="28"/>
      <c r="O80" s="28"/>
      <c r="P80" s="28"/>
      <c r="Q80" s="28"/>
      <c r="R80" s="28"/>
      <c r="S80" s="28"/>
      <c r="T80" s="28"/>
      <c r="U80" s="28"/>
      <c r="V80" s="28"/>
      <c r="W80" s="28"/>
      <c r="X80" s="28"/>
      <c r="Y80" s="28"/>
      <c r="Z80" s="28"/>
    </row>
    <row r="81" spans="9:26">
      <c r="I81" s="28"/>
      <c r="J81" s="28"/>
      <c r="K81" s="28"/>
      <c r="L81" s="28"/>
      <c r="M81" s="28"/>
      <c r="N81" s="28"/>
      <c r="O81" s="28"/>
      <c r="P81" s="28"/>
      <c r="Q81" s="28"/>
      <c r="R81" s="28"/>
      <c r="S81" s="28"/>
      <c r="T81" s="28"/>
      <c r="U81" s="28"/>
      <c r="V81" s="28"/>
      <c r="W81" s="28"/>
      <c r="X81" s="28"/>
      <c r="Y81" s="28"/>
      <c r="Z81" s="28"/>
    </row>
    <row r="82" spans="9:26">
      <c r="I82" s="28"/>
      <c r="J82" s="28"/>
      <c r="K82" s="28"/>
      <c r="L82" s="28"/>
      <c r="M82" s="28"/>
      <c r="N82" s="28"/>
      <c r="O82" s="28"/>
      <c r="P82" s="28"/>
      <c r="Q82" s="28"/>
      <c r="R82" s="28"/>
      <c r="S82" s="28"/>
      <c r="T82" s="28"/>
      <c r="U82" s="28"/>
      <c r="V82" s="28"/>
      <c r="W82" s="28"/>
      <c r="X82" s="28"/>
      <c r="Y82" s="28"/>
      <c r="Z82" s="2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Koota System</vt:lpstr>
      <vt:lpstr>1Dina</vt:lpstr>
      <vt:lpstr>2Gana</vt:lpstr>
      <vt:lpstr>3Yoni</vt:lpstr>
      <vt:lpstr>4Rasi</vt:lpstr>
      <vt:lpstr>5Rasi-Adhipati</vt:lpstr>
      <vt:lpstr>6Rajju</vt:lpstr>
      <vt:lpstr>7Vedha</vt:lpstr>
      <vt:lpstr>8Vasya</vt:lpstr>
      <vt:lpstr>9Mahendra</vt:lpstr>
      <vt:lpstr>10StreeDeergha</vt:lpstr>
      <vt:lpstr>Rasi &amp; Nakshatra</vt:lpstr>
      <vt:lpstr>Dhanu</vt:lpstr>
      <vt:lpstr>Kanya</vt:lpstr>
      <vt:lpstr>Karka</vt:lpstr>
      <vt:lpstr>Kumbha</vt:lpstr>
      <vt:lpstr>Makara</vt:lpstr>
      <vt:lpstr>Meena</vt:lpstr>
      <vt:lpstr>Mesha</vt:lpstr>
      <vt:lpstr>Mithuna</vt:lpstr>
      <vt:lpstr>Simha</vt:lpstr>
      <vt:lpstr>Tula</vt:lpstr>
      <vt:lpstr>Vrischika</vt:lpstr>
      <vt:lpstr>Vrishaba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Venggadasamy D A</dc:creator>
  <cp:lastModifiedBy>Lenovo</cp:lastModifiedBy>
  <cp:lastPrinted>2017-03-01T06:57:17Z</cp:lastPrinted>
  <dcterms:created xsi:type="dcterms:W3CDTF">2017-02-26T15:28:46Z</dcterms:created>
  <dcterms:modified xsi:type="dcterms:W3CDTF">2018-08-09T15:40:13Z</dcterms:modified>
</cp:coreProperties>
</file>